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Leadership with AI\Material\PPT\documents\"/>
    </mc:Choice>
  </mc:AlternateContent>
  <xr:revisionPtr revIDLastSave="0" documentId="13_ncr:1_{231E55A4-D9D9-4DB9-9CC5-E64DF5D6BF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1" r:id="rId1"/>
    <sheet name="Step1_Problem_Framing" sheetId="2" r:id="rId2"/>
    <sheet name="Step2_AI_Fit" sheetId="10" r:id="rId3"/>
    <sheet name="Step2_Scoring_Guide" sheetId="11" r:id="rId4"/>
    <sheet name="Step3_KPI_Value_Scorecard" sheetId="12" r:id="rId5"/>
    <sheet name="Step3_ROI_Assumptions" sheetId="13" r:id="rId6"/>
    <sheet name="Step3_Leadership_Questions" sheetId="14" r:id="rId7"/>
    <sheet name="Step4_Policy_Data_Matrix" sheetId="15" r:id="rId8"/>
    <sheet name="Step5_Capability_Options" sheetId="3" r:id="rId9"/>
    <sheet name="Step6_Economics_Value" sheetId="4" r:id="rId10"/>
    <sheet name="Step7_Risk_Stakeholders" sheetId="5" r:id="rId11"/>
    <sheet name="Step8_Pilot_PoC" sheetId="6" r:id="rId12"/>
    <sheet name="Step9_Decision" sheetId="7" r:id="rId13"/>
    <sheet name="Step10_Monitor_Improve" sheetId="8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3" l="1"/>
  <c r="F13" i="13"/>
  <c r="C19" i="13"/>
  <c r="C12" i="12"/>
  <c r="C13" i="12"/>
  <c r="F14" i="13" s="1"/>
  <c r="K7" i="10"/>
  <c r="K8" i="10"/>
  <c r="K9" i="10"/>
  <c r="K10" i="10"/>
  <c r="K11" i="10"/>
  <c r="K12" i="10"/>
  <c r="C17" i="7"/>
  <c r="I12" i="7"/>
  <c r="E12" i="7"/>
  <c r="I11" i="7"/>
  <c r="E11" i="7"/>
  <c r="I10" i="7"/>
  <c r="E10" i="7"/>
  <c r="I9" i="7"/>
  <c r="E9" i="7"/>
  <c r="I8" i="7"/>
  <c r="E8" i="7"/>
  <c r="I7" i="7"/>
  <c r="E7" i="7"/>
  <c r="I6" i="7"/>
  <c r="E6" i="7"/>
  <c r="I5" i="7"/>
  <c r="E5" i="7"/>
  <c r="J12" i="6"/>
  <c r="J11" i="6"/>
  <c r="J10" i="6"/>
  <c r="J9" i="6"/>
  <c r="J8" i="6"/>
  <c r="J7" i="6"/>
  <c r="J6" i="6"/>
  <c r="J5" i="6"/>
  <c r="G22" i="5"/>
  <c r="G21" i="5"/>
  <c r="G20" i="5"/>
  <c r="G19" i="5"/>
  <c r="G18" i="5"/>
  <c r="G17" i="5"/>
  <c r="G16" i="5"/>
  <c r="H17" i="4"/>
  <c r="H20" i="4" s="1"/>
  <c r="H5" i="4"/>
  <c r="H6" i="4" s="1"/>
  <c r="H16" i="4" s="1"/>
  <c r="H18" i="4" s="1"/>
  <c r="K22" i="3"/>
  <c r="K21" i="3"/>
  <c r="K20" i="3"/>
  <c r="K19" i="3"/>
  <c r="K18" i="3"/>
  <c r="J7" i="3"/>
  <c r="J6" i="3"/>
  <c r="J5" i="3"/>
  <c r="C16" i="7" l="1"/>
  <c r="C18" i="7" s="1"/>
  <c r="F15" i="13"/>
  <c r="F16" i="13" s="1"/>
  <c r="F17" i="13" s="1"/>
  <c r="C15" i="12"/>
  <c r="C16" i="12" s="1"/>
  <c r="H19" i="4"/>
</calcChain>
</file>

<file path=xl/sharedStrings.xml><?xml version="1.0" encoding="utf-8"?>
<sst xmlns="http://schemas.openxmlformats.org/spreadsheetml/2006/main" count="1051" uniqueCount="784">
  <si>
    <t>AI Initiative Leadership Templates – Enterprise Knowledge Assistant</t>
  </si>
  <si>
    <t>Templates for the remaining leadership steps: 1 and 5–10. Steps 2, 3 and 4 were created separately.</t>
  </si>
  <si>
    <t>Step</t>
  </si>
  <si>
    <t>Template</t>
  </si>
  <si>
    <t>Primary Output</t>
  </si>
  <si>
    <t>When to Use</t>
  </si>
  <si>
    <t>Step 1</t>
  </si>
  <si>
    <t>Problem Framing</t>
  </si>
  <si>
    <t>Business Problem Statement</t>
  </si>
  <si>
    <t>Before considering AI or solution choices</t>
  </si>
  <si>
    <t>Step 5</t>
  </si>
  <si>
    <t>Capability &amp; Solution Options</t>
  </si>
  <si>
    <t>Build/Buy/Configure/Integrate + Deployment Recommendation</t>
  </si>
  <si>
    <t>After policy/governance constraints are known</t>
  </si>
  <si>
    <t>Step 6</t>
  </si>
  <si>
    <t>Economics &amp; Value</t>
  </si>
  <si>
    <t>TCO, Business Value, ROI, Value Optimization</t>
  </si>
  <si>
    <t>Before approving significant investment</t>
  </si>
  <si>
    <t>Step 7</t>
  </si>
  <si>
    <t>Risk &amp; Stakeholders</t>
  </si>
  <si>
    <t>Stakeholder Map + Risk/Mitigation Register</t>
  </si>
  <si>
    <t>Before pilot design</t>
  </si>
  <si>
    <t>Step 8</t>
  </si>
  <si>
    <t>Pilot / PoC Design</t>
  </si>
  <si>
    <t>Pilot Charter + Evaluation Plan</t>
  </si>
  <si>
    <t>To test value, feasibility and risk safely</t>
  </si>
  <si>
    <t>Step 9</t>
  </si>
  <si>
    <t>Management Decision</t>
  </si>
  <si>
    <t>Go/No-Go / Proceed-with-Changes Decision</t>
  </si>
  <si>
    <t>After pilot evidence is available</t>
  </si>
  <si>
    <t>Step 10</t>
  </si>
  <si>
    <t>Operate &amp; Monitor</t>
  </si>
  <si>
    <t>Value–Quality–Cost–Risk–Adoption Dashboard</t>
  </si>
  <si>
    <t>After deployment / during scale-up</t>
  </si>
  <si>
    <t>Step 1 – Understand and Structure the Business Problem</t>
  </si>
  <si>
    <t>Enterprise Knowledge Assistant example. Capture evidence and requirements without assuming AI is the solution.</t>
  </si>
  <si>
    <t>Area</t>
  </si>
  <si>
    <t>Question / Field</t>
  </si>
  <si>
    <t>Sample Entry</t>
  </si>
  <si>
    <t>Evidence / Source</t>
  </si>
  <si>
    <t>Owner</t>
  </si>
  <si>
    <t>Status</t>
  </si>
  <si>
    <t>Priority</t>
  </si>
  <si>
    <t>Notes / Assumptions</t>
  </si>
  <si>
    <t>Users</t>
  </si>
  <si>
    <t>Who is experiencing the problem?</t>
  </si>
  <si>
    <t>Employees, managers, HR teams, new joiners</t>
  </si>
  <si>
    <t>Interviews / surveys</t>
  </si>
  <si>
    <t>Business Owner</t>
  </si>
  <si>
    <t>To Validate</t>
  </si>
  <si>
    <t>High</t>
  </si>
  <si>
    <t>Knowledge</t>
  </si>
  <si>
    <t>What information is being searched?</t>
  </si>
  <si>
    <t>HR policies, travel rules, SOPs</t>
  </si>
  <si>
    <t>Search logs / helpdesk tickets</t>
  </si>
  <si>
    <t>HR / Process Owners</t>
  </si>
  <si>
    <t>Validated</t>
  </si>
  <si>
    <t>Repositories</t>
  </si>
  <si>
    <t>Where is information located today?</t>
  </si>
  <si>
    <t>Legacy intranet, SharePoint, file shares, email</t>
  </si>
  <si>
    <t>Repository inventory</t>
  </si>
  <si>
    <t>IT</t>
  </si>
  <si>
    <t>Pain Point</t>
  </si>
  <si>
    <t>What exactly is difficult?</t>
  </si>
  <si>
    <t>Hard to locate authoritative/current information</t>
  </si>
  <si>
    <t>User interviews</t>
  </si>
  <si>
    <t>Context</t>
  </si>
  <si>
    <t>What context changes the correct answer?</t>
  </si>
  <si>
    <t>Role, grade, location, policy version, employee type</t>
  </si>
  <si>
    <t>Policy review</t>
  </si>
  <si>
    <t>HR</t>
  </si>
  <si>
    <t>Access</t>
  </si>
  <si>
    <t>Where must users access the service?</t>
  </si>
  <si>
    <t>Desktop, mobile, Teams</t>
  </si>
  <si>
    <t>User survey</t>
  </si>
  <si>
    <t>IT / UX</t>
  </si>
  <si>
    <t>Medium</t>
  </si>
  <si>
    <t>Security Requirement</t>
  </si>
  <si>
    <t>What security requirement is already known?</t>
  </si>
  <si>
    <t>Only authorized users see information appropriate to role/context</t>
  </si>
  <si>
    <t>Policy / IAM</t>
  </si>
  <si>
    <t>CISO / IT</t>
  </si>
  <si>
    <t>Detailed design later</t>
  </si>
  <si>
    <t>Business Impact</t>
  </si>
  <si>
    <t>What is the current impact?</t>
  </si>
  <si>
    <t>Time loss, repeated support queries, inconsistent answers</t>
  </si>
  <si>
    <t>Support data / survey</t>
  </si>
  <si>
    <t>Baseline</t>
  </si>
  <si>
    <t>How large is the problem?</t>
  </si>
  <si>
    <t>Average search time = 15 min; 4,000 repetitive queries/month</t>
  </si>
  <si>
    <t>Logs / time study</t>
  </si>
  <si>
    <t>Analytics</t>
  </si>
  <si>
    <t>Desired Outcome</t>
  </si>
  <si>
    <t>What outcome do we want?</t>
  </si>
  <si>
    <t>Trustworthy, current, contextually relevant knowledge quickly and consistently, including mobile access</t>
  </si>
  <si>
    <t>Leadership workshop</t>
  </si>
  <si>
    <t>Sponsor</t>
  </si>
  <si>
    <t>Step 1 Output</t>
  </si>
  <si>
    <t>Draft</t>
  </si>
  <si>
    <t>Problem Statement</t>
  </si>
  <si>
    <t>Organizational knowledge is fragmented across multiple repositories, making it difficult and time-consuming for employees to find authoritative, current and contextually relevant information.</t>
  </si>
  <si>
    <t>Enable employees to access trustworthy, current and contextually relevant organizational knowledge quickly and consistently from wherever they are, including mobile devices.</t>
  </si>
  <si>
    <t>Open Questions</t>
  </si>
  <si>
    <t>Which repositories are authoritative? Which contexts affect answers? What baseline evidence is reliable?</t>
  </si>
  <si>
    <t>Step 5 – Assess Existing Capabilities and Compare Solution &amp; Deployment Options</t>
  </si>
  <si>
    <t>Use this sheet to assess current stack/skills and compare build, buy, configure, integrate and deployment choices.</t>
  </si>
  <si>
    <t>Capability Area</t>
  </si>
  <si>
    <t>Current State</t>
  </si>
  <si>
    <t>Strength (1–5)</t>
  </si>
  <si>
    <t>Gap / Constraint</t>
  </si>
  <si>
    <t>Required Action</t>
  </si>
  <si>
    <t>Capability Summary</t>
  </si>
  <si>
    <t>Formula / Value</t>
  </si>
  <si>
    <t>Interpretation</t>
  </si>
  <si>
    <t>Knowledge repositories</t>
  </si>
  <si>
    <t>SharePoint + legacy intranet</t>
  </si>
  <si>
    <t>Fragmented content / inconsistent metadata</t>
  </si>
  <si>
    <t>Content inventory and cleanup</t>
  </si>
  <si>
    <t>IT / Knowledge Mgmt</t>
  </si>
  <si>
    <t>Average Capability Score</t>
  </si>
  <si>
    <t>Overall readiness</t>
  </si>
  <si>
    <t>Cloud platform</t>
  </si>
  <si>
    <t>Azure enterprise environment</t>
  </si>
  <si>
    <t>Some workloads still on-prem</t>
  </si>
  <si>
    <t>Define approved AI services</t>
  </si>
  <si>
    <t>Cloud Team</t>
  </si>
  <si>
    <t>Lowest Capability Score</t>
  </si>
  <si>
    <t>Critical gap</t>
  </si>
  <si>
    <t>Identity &amp; access</t>
  </si>
  <si>
    <t>Microsoft Entra ID / RBAC</t>
  </si>
  <si>
    <t>Permissions differ by repository</t>
  </si>
  <si>
    <t>Standardize access inheritance</t>
  </si>
  <si>
    <t>IAM</t>
  </si>
  <si>
    <t>Highest Capability Score</t>
  </si>
  <si>
    <t>Existing strength</t>
  </si>
  <si>
    <t>APIs &amp; integration</t>
  </si>
  <si>
    <t>Moderate</t>
  </si>
  <si>
    <t>Legacy intranet APIs limited</t>
  </si>
  <si>
    <t>Create integration layer / connectors</t>
  </si>
  <si>
    <t>Architecture</t>
  </si>
  <si>
    <t>Data engineering</t>
  </si>
  <si>
    <t>Limited metadata quality</t>
  </si>
  <si>
    <t>Improve ingestion pipeline</t>
  </si>
  <si>
    <t>Data Team</t>
  </si>
  <si>
    <t>GenAI / RAG skills</t>
  </si>
  <si>
    <t>Emerging</t>
  </si>
  <si>
    <t>Few production deployments</t>
  </si>
  <si>
    <t>Upskill / partner initially</t>
  </si>
  <si>
    <t>AI CoE</t>
  </si>
  <si>
    <t>Python skills</t>
  </si>
  <si>
    <t>Not universal</t>
  </si>
  <si>
    <t>Targeted engineering enablement</t>
  </si>
  <si>
    <t>Engineering</t>
  </si>
  <si>
    <t>.NET / enterprise app skills</t>
  </si>
  <si>
    <t>Strong</t>
  </si>
  <si>
    <t>None material</t>
  </si>
  <si>
    <t>Leverage existing team</t>
  </si>
  <si>
    <t>Cybersecurity</t>
  </si>
  <si>
    <t>AI-specific controls evolving</t>
  </si>
  <si>
    <t>Define AI security standards</t>
  </si>
  <si>
    <t>CISO</t>
  </si>
  <si>
    <t>Monitoring / LLMOps</t>
  </si>
  <si>
    <t>Early</t>
  </si>
  <si>
    <t>No standard AI observability stack</t>
  </si>
  <si>
    <t>Select monitoring/evaluation tooling</t>
  </si>
  <si>
    <t>Option</t>
  </si>
  <si>
    <t>Approach</t>
  </si>
  <si>
    <t>Business Fit</t>
  </si>
  <si>
    <t>Policy/Security Fit</t>
  </si>
  <si>
    <t>Existing Stack Fit</t>
  </si>
  <si>
    <t>Skill Fit</t>
  </si>
  <si>
    <t>Time-to-Value</t>
  </si>
  <si>
    <t>TCO</t>
  </si>
  <si>
    <t>Control/Customization</t>
  </si>
  <si>
    <t>Weighted Score</t>
  </si>
  <si>
    <t>A</t>
  </si>
  <si>
    <t>Buy off-the-shelf enterprise knowledge assistant</t>
  </si>
  <si>
    <t>B</t>
  </si>
  <si>
    <t>Configure existing Microsoft / enterprise AI platform</t>
  </si>
  <si>
    <t>C</t>
  </si>
  <si>
    <t>Integrate hosted LLM + RAG into existing applications</t>
  </si>
  <si>
    <t>D</t>
  </si>
  <si>
    <t>Build custom private/local LLM + private RAG</t>
  </si>
  <si>
    <t>E</t>
  </si>
  <si>
    <t>Hybrid: enterprise cloud for normal content + private path for confidential content</t>
  </si>
  <si>
    <t>Weights</t>
  </si>
  <si>
    <t>Decision Output</t>
  </si>
  <si>
    <t>Preferred Option</t>
  </si>
  <si>
    <t>Hybrid: enterprise cloud for normal content + private/local path for confidential HR/legal content</t>
  </si>
  <si>
    <t>Build/Buy/Configure/Integrate</t>
  </si>
  <si>
    <t>Configure + Integrate, with selective custom components</t>
  </si>
  <si>
    <t>Key Rationale</t>
  </si>
  <si>
    <t>Best fit with existing Microsoft stack while preserving stronger controls for restricted content</t>
  </si>
  <si>
    <t>Step 6 – Evaluate Benefits, Costs and Business Value</t>
  </si>
  <si>
    <t>Illustrative TCO and value model. Blue cells are intended to be edited during class.</t>
  </si>
  <si>
    <t>Value Assumption</t>
  </si>
  <si>
    <t>Input</t>
  </si>
  <si>
    <t>Unit</t>
  </si>
  <si>
    <t>Notes</t>
  </si>
  <si>
    <t>Benefit Metric</t>
  </si>
  <si>
    <t>Annual Value (₹)</t>
  </si>
  <si>
    <t>Formula / Comment</t>
  </si>
  <si>
    <t>Employees in scope</t>
  </si>
  <si>
    <t>employees</t>
  </si>
  <si>
    <t>Illustrative</t>
  </si>
  <si>
    <t>Potential productivity value</t>
  </si>
  <si>
    <t>Maximum theoretical time-value</t>
  </si>
  <si>
    <t>Knowledge searches / employee / week</t>
  </si>
  <si>
    <t>queries</t>
  </si>
  <si>
    <t>Realized productivity value</t>
  </si>
  <si>
    <t>Adjusted for adoption and eligible usage</t>
  </si>
  <si>
    <t>Working weeks / year</t>
  </si>
  <si>
    <t>weeks</t>
  </si>
  <si>
    <t>Support effort reduction</t>
  </si>
  <si>
    <t>Illustrative HR/helpdesk benefit</t>
  </si>
  <si>
    <t>Current search time</t>
  </si>
  <si>
    <t>minutes/query</t>
  </si>
  <si>
    <t>Risk / error reduction</t>
  </si>
  <si>
    <t>Illustrative avoided error/escalation benefit</t>
  </si>
  <si>
    <t>Target search time</t>
  </si>
  <si>
    <t>Target</t>
  </si>
  <si>
    <t>Average loaded employee cost</t>
  </si>
  <si>
    <t>₹/hour</t>
  </si>
  <si>
    <t>Expected adoption</t>
  </si>
  <si>
    <t>% of users</t>
  </si>
  <si>
    <t>Realized usage factor</t>
  </si>
  <si>
    <t>Eligible queries handled by assistant</t>
  </si>
  <si>
    <t>% of searches</t>
  </si>
  <si>
    <t>Not every query is suitable</t>
  </si>
  <si>
    <t>Cost Component</t>
  </si>
  <si>
    <t>Annual Cost (₹)</t>
  </si>
  <si>
    <t>Cost Type</t>
  </si>
  <si>
    <t>Optimization Lever</t>
  </si>
  <si>
    <t>Value Summary</t>
  </si>
  <si>
    <t>Amount</t>
  </si>
  <si>
    <t>Model/API/token usage</t>
  </si>
  <si>
    <t>Variable</t>
  </si>
  <si>
    <t>Model routing, caching, context optimization</t>
  </si>
  <si>
    <t>Total Annual Benefit</t>
  </si>
  <si>
    <t>Infrastructure / hosting</t>
  </si>
  <si>
    <t>Fixed/Variable</t>
  </si>
  <si>
    <t>Cloud vs private sizing</t>
  </si>
  <si>
    <t>Total Annual Cost</t>
  </si>
  <si>
    <t>Licences / platform</t>
  </si>
  <si>
    <t>Fixed</t>
  </si>
  <si>
    <t>Reuse enterprise licences</t>
  </si>
  <si>
    <t>Net Annual Value</t>
  </si>
  <si>
    <t>Vector search / retrieval</t>
  </si>
  <si>
    <t>Index/query optimization</t>
  </si>
  <si>
    <t>Simple ROI %</t>
  </si>
  <si>
    <t>Monitoring / observability</t>
  </si>
  <si>
    <t>Shared platform</t>
  </si>
  <si>
    <t>Cost per Eligible Query</t>
  </si>
  <si>
    <t>Human review / governance</t>
  </si>
  <si>
    <t>Risk-based sampling</t>
  </si>
  <si>
    <t>Leadership Lens</t>
  </si>
  <si>
    <t>Valuemaxxing – maximize verified business value, not raw token usage</t>
  </si>
  <si>
    <t>Knowledge maintenance</t>
  </si>
  <si>
    <t>Automated freshness checks</t>
  </si>
  <si>
    <t>Support / engineering</t>
  </si>
  <si>
    <t>Standardized operating model</t>
  </si>
  <si>
    <t>Step 7 – Stakeholders, Risks, Dependencies and Mitigation</t>
  </si>
  <si>
    <t>Includes stakeholder mapping, risk register and pre-mortem-derived failure modes.</t>
  </si>
  <si>
    <t>Stakeholder</t>
  </si>
  <si>
    <t>Interest / Expectation</t>
  </si>
  <si>
    <t>Concern</t>
  </si>
  <si>
    <t>Influence (1–5)</t>
  </si>
  <si>
    <t>Engagement Needed</t>
  </si>
  <si>
    <t>Dependency</t>
  </si>
  <si>
    <t>Action Needed</t>
  </si>
  <si>
    <t>Employees</t>
  </si>
  <si>
    <t>Fast trustworthy answers</t>
  </si>
  <si>
    <t>Accuracy, privacy, usability</t>
  </si>
  <si>
    <t>Training + feedback</t>
  </si>
  <si>
    <t>Authoritative document inventory</t>
  </si>
  <si>
    <t>Partial</t>
  </si>
  <si>
    <t>Complete repository inventory</t>
  </si>
  <si>
    <t>Reduced repetitive queries</t>
  </si>
  <si>
    <t>Wrong policy interpretation</t>
  </si>
  <si>
    <t>Content ownership + escalation</t>
  </si>
  <si>
    <t>Repository/API access</t>
  </si>
  <si>
    <t>Resolve legacy intranet access</t>
  </si>
  <si>
    <t>Maintainable integration</t>
  </si>
  <si>
    <t>Legacy integration complexity</t>
  </si>
  <si>
    <t>Architecture + operations</t>
  </si>
  <si>
    <t>Identity/RBAC integration</t>
  </si>
  <si>
    <t>Ready</t>
  </si>
  <si>
    <t>Validate inheritance</t>
  </si>
  <si>
    <t>Secure access</t>
  </si>
  <si>
    <t>Data leakage / mobile risk</t>
  </si>
  <si>
    <t>Security controls + review</t>
  </si>
  <si>
    <t>AI/RAG skills</t>
  </si>
  <si>
    <t>Gap</t>
  </si>
  <si>
    <t>Upskill / partner</t>
  </si>
  <si>
    <t>Legal / Compliance</t>
  </si>
  <si>
    <t>Policy compliance</t>
  </si>
  <si>
    <t>Privacy, retention, legal interpretation</t>
  </si>
  <si>
    <t>Approval boundaries</t>
  </si>
  <si>
    <t>Legal</t>
  </si>
  <si>
    <t>Security approval</t>
  </si>
  <si>
    <t>Pending</t>
  </si>
  <si>
    <t>Complete threat/security review</t>
  </si>
  <si>
    <t>Knowledge Owners</t>
  </si>
  <si>
    <t>Current content</t>
  </si>
  <si>
    <t>Versioning and update workload</t>
  </si>
  <si>
    <t>Content governance</t>
  </si>
  <si>
    <t>Process Owners</t>
  </si>
  <si>
    <t>Mobile access controls</t>
  </si>
  <si>
    <t>MFA + managed device policy</t>
  </si>
  <si>
    <t>Finance</t>
  </si>
  <si>
    <t>Business value</t>
  </si>
  <si>
    <t>TCO / runaway usage cost</t>
  </si>
  <si>
    <t>ROI review</t>
  </si>
  <si>
    <t>Content ownership</t>
  </si>
  <si>
    <t>Assign policy owners</t>
  </si>
  <si>
    <t>Senior Management</t>
  </si>
  <si>
    <t>Strategic impact</t>
  </si>
  <si>
    <t>Low adoption / weak value</t>
  </si>
  <si>
    <t>Decision gates</t>
  </si>
  <si>
    <t>Risk ID</t>
  </si>
  <si>
    <t>Risk / Pre-mortem Failure Mode</t>
  </si>
  <si>
    <t>Category</t>
  </si>
  <si>
    <t>Likelihood (1–5)</t>
  </si>
  <si>
    <t>Impact (1–5)</t>
  </si>
  <si>
    <t>Risk Score</t>
  </si>
  <si>
    <t>Early Warning Indicator</t>
  </si>
  <si>
    <t>Mitigation</t>
  </si>
  <si>
    <t>R1</t>
  </si>
  <si>
    <t>Outdated policy content causes wrong answers</t>
  </si>
  <si>
    <t>Frequent corrections / citation to old version</t>
  </si>
  <si>
    <t>Content owners, version control, freshness monitoring</t>
  </si>
  <si>
    <t>Open</t>
  </si>
  <si>
    <t>R2</t>
  </si>
  <si>
    <t>Hallucinated or unsupported answers</t>
  </si>
  <si>
    <t>AI Quality</t>
  </si>
  <si>
    <t>Low citation support / user complaints</t>
  </si>
  <si>
    <t>RAG, citations, confidence threshold, escalation</t>
  </si>
  <si>
    <t>AI Team</t>
  </si>
  <si>
    <t>R3</t>
  </si>
  <si>
    <t>Unauthorized access to confidential HR information</t>
  </si>
  <si>
    <t>Security</t>
  </si>
  <si>
    <t>Access anomalies / blocked requests</t>
  </si>
  <si>
    <t>RBAC, IAM integration, audit logs</t>
  </si>
  <si>
    <t>R4</t>
  </si>
  <si>
    <t>Employees do not trust or adopt the assistant</t>
  </si>
  <si>
    <t>Adoption</t>
  </si>
  <si>
    <t>Low repeat usage / low CSAT</t>
  </si>
  <si>
    <t>Pilot champions, UX improvement, communication</t>
  </si>
  <si>
    <t>R5</t>
  </si>
  <si>
    <t>Token/model costs rise faster than value</t>
  </si>
  <si>
    <t>Economics</t>
  </si>
  <si>
    <t>Cost/query trend rising</t>
  </si>
  <si>
    <t>Model routing, caching, smaller models</t>
  </si>
  <si>
    <t>AI Ops</t>
  </si>
  <si>
    <t>R6</t>
  </si>
  <si>
    <t>Legacy repositories cannot be integrated reliably</t>
  </si>
  <si>
    <t>Integration</t>
  </si>
  <si>
    <t>High retrieval failure</t>
  </si>
  <si>
    <t>Connector/API work, staged scope</t>
  </si>
  <si>
    <t>R7</t>
  </si>
  <si>
    <t>No one owns knowledge freshness after launch</t>
  </si>
  <si>
    <t>Governance</t>
  </si>
  <si>
    <t>Growing outdated-document count</t>
  </si>
  <si>
    <t>Formal content ownership and SLA</t>
  </si>
  <si>
    <t>Step 8 – Design the Pilot / Proof of Concept</t>
  </si>
  <si>
    <t>Define a controlled pilot that tests value, quality, security, adoption and economics before scale-up.</t>
  </si>
  <si>
    <t>Pilot Element</t>
  </si>
  <si>
    <t>Sample Design</t>
  </si>
  <si>
    <t>Pilot KPI</t>
  </si>
  <si>
    <t>Actual</t>
  </si>
  <si>
    <t>Meets?</t>
  </si>
  <si>
    <t>Business scope</t>
  </si>
  <si>
    <t>HR leave, travel policies and selected SOPs</t>
  </si>
  <si>
    <t>Defined</t>
  </si>
  <si>
    <t>Correct / acceptable answers</t>
  </si>
  <si>
    <t>150 employees across 2 functions</t>
  </si>
  <si>
    <t>Correct source citation</t>
  </si>
  <si>
    <t>Duration</t>
  </si>
  <si>
    <t>90 days</t>
  </si>
  <si>
    <t>PM</t>
  </si>
  <si>
    <t>Contextually correct responses</t>
  </si>
  <si>
    <t>Channels</t>
  </si>
  <si>
    <t>Web + Teams; mobile limited to managed devices</t>
  </si>
  <si>
    <t>Unauthorized access incidents</t>
  </si>
  <si>
    <t>Knowledge sources</t>
  </si>
  <si>
    <t>Approved SharePoint/intranet documents only</t>
  </si>
  <si>
    <t>HR / Knowledge Owner</t>
  </si>
  <si>
    <t>Average response time (sec)</t>
  </si>
  <si>
    <t>AI approach</t>
  </si>
  <si>
    <t>RAG + enterprise LLM; private path for restricted content if required</t>
  </si>
  <si>
    <t>AI Architect</t>
  </si>
  <si>
    <t>User satisfaction</t>
  </si>
  <si>
    <t>Human-in-the-loop</t>
  </si>
  <si>
    <t>Escalate policy exceptions, confidential and low-confidence questions</t>
  </si>
  <si>
    <t>Search-time reduction</t>
  </si>
  <si>
    <t>Security controls</t>
  </si>
  <si>
    <t>SSO, RBAC, audit logs, mobile MFA</t>
  </si>
  <si>
    <t>Human escalation rate</t>
  </si>
  <si>
    <t>Evaluation dataset</t>
  </si>
  <si>
    <t>150 representative questions incl. ambiguous/contextual/adversarial cases</t>
  </si>
  <si>
    <t>To Build</t>
  </si>
  <si>
    <t>User feedback</t>
  </si>
  <si>
    <t>In-product rating + weekly pulse survey</t>
  </si>
  <si>
    <t>Support model</t>
  </si>
  <si>
    <t>Named HR escalation queue + technical support</t>
  </si>
  <si>
    <t>HR / IT</t>
  </si>
  <si>
    <t>Decision Gate</t>
  </si>
  <si>
    <t>Condition</t>
  </si>
  <si>
    <t>GO</t>
  </si>
  <si>
    <t>Critical KPIs met; no major security issues; value demonstrated</t>
  </si>
  <si>
    <t>MODIFY</t>
  </si>
  <si>
    <t>Value promising but identified gaps require remediation</t>
  </si>
  <si>
    <t>EXTEND</t>
  </si>
  <si>
    <t>Evidence insufficient or sample too small</t>
  </si>
  <si>
    <t>DEFER</t>
  </si>
  <si>
    <t>Data/skills/policy/infrastructure not ready</t>
  </si>
  <si>
    <t>NO-GO</t>
  </si>
  <si>
    <t>Value, quality, security or economics unacceptable</t>
  </si>
  <si>
    <t>Step 9 – Make the Management Decision</t>
  </si>
  <si>
    <t>Use pilot evidence to make a structured proceed / modify / extend / defer / stop decision.</t>
  </si>
  <si>
    <t>Decision Criterion</t>
  </si>
  <si>
    <t>Weight %</t>
  </si>
  <si>
    <t>Pilot Score (1–5)</t>
  </si>
  <si>
    <t>Evidence / Comment</t>
  </si>
  <si>
    <t>Critical?</t>
  </si>
  <si>
    <t>Minimum Acceptable</t>
  </si>
  <si>
    <t>Pass?</t>
  </si>
  <si>
    <t>Strategic fit</t>
  </si>
  <si>
    <t>Strong alignment with employee productivity objective</t>
  </si>
  <si>
    <t>No</t>
  </si>
  <si>
    <t>Search time and support reduction demonstrated</t>
  </si>
  <si>
    <t>Yes</t>
  </si>
  <si>
    <t>Finance / Business</t>
  </si>
  <si>
    <t>Technical feasibility</t>
  </si>
  <si>
    <t>Architecture workable; some legacy integration issues</t>
  </si>
  <si>
    <t>CIO / Architect</t>
  </si>
  <si>
    <t>User acceptance</t>
  </si>
  <si>
    <t>Satisfaction slightly below target</t>
  </si>
  <si>
    <t>Security &amp; governance</t>
  </si>
  <si>
    <t>No security incidents; controls validated</t>
  </si>
  <si>
    <t>CISO / Legal</t>
  </si>
  <si>
    <t>Cost/query slightly high but optimizable</t>
  </si>
  <si>
    <t>Scalability</t>
  </si>
  <si>
    <t>Scalable with staged rollout</t>
  </si>
  <si>
    <t>Organizational readiness</t>
  </si>
  <si>
    <t>Need stronger content ownership / LLMOps</t>
  </si>
  <si>
    <t>Decision Summary</t>
  </si>
  <si>
    <t>Value</t>
  </si>
  <si>
    <t>Overall Weighted Score</t>
  </si>
  <si>
    <t>Any Critical Criterion Failed?</t>
  </si>
  <si>
    <t>Recommended Decision</t>
  </si>
  <si>
    <t>Proceed with modifications</t>
  </si>
  <si>
    <t>Key Conditions</t>
  </si>
  <si>
    <t>Improve user experience, reduce cost/query, formalize content ownership</t>
  </si>
  <si>
    <t>Decision Date / Approver</t>
  </si>
  <si>
    <t>Step 10 – Communicate, Execute, Monitor and Continuously Improve</t>
  </si>
  <si>
    <t>Leadership dashboard template across Value, Quality, Cost, Risk and Adoption. Use thresholds to automate alerts.</t>
  </si>
  <si>
    <t>Dimension</t>
  </si>
  <si>
    <t>KPI</t>
  </si>
  <si>
    <t>Current</t>
  </si>
  <si>
    <t>Target / Threshold</t>
  </si>
  <si>
    <t>Trend</t>
  </si>
  <si>
    <t>Alert Rule</t>
  </si>
  <si>
    <t>Frequency</t>
  </si>
  <si>
    <t>Automated Action</t>
  </si>
  <si>
    <t>Estimated search time saved</t>
  </si>
  <si>
    <t>hours/month</t>
  </si>
  <si>
    <t>Up</t>
  </si>
  <si>
    <t>Alert if &lt; target</t>
  </si>
  <si>
    <t>Monthly</t>
  </si>
  <si>
    <t>Create value review task</t>
  </si>
  <si>
    <t>Healthy</t>
  </si>
  <si>
    <t>HR/helpdesk queries deflected</t>
  </si>
  <si>
    <t>queries/month</t>
  </si>
  <si>
    <t>Review top unresolved intents</t>
  </si>
  <si>
    <t>Quality</t>
  </si>
  <si>
    <t>Correct answer rate</t>
  </si>
  <si>
    <t>%</t>
  </si>
  <si>
    <t>Alert if below target</t>
  </si>
  <si>
    <t>AI Product Owner</t>
  </si>
  <si>
    <t>Weekly</t>
  </si>
  <si>
    <t>Open quality investigation</t>
  </si>
  <si>
    <t>Correct citation rate</t>
  </si>
  <si>
    <t>Knowledge Owner</t>
  </si>
  <si>
    <t>Review retrieval/indexing</t>
  </si>
  <si>
    <t>Down</t>
  </si>
  <si>
    <t>Alert if above threshold</t>
  </si>
  <si>
    <t>HR / AI Ops</t>
  </si>
  <si>
    <t>Review low-confidence categories</t>
  </si>
  <si>
    <t>Cost</t>
  </si>
  <si>
    <t>Cost per successful answer</t>
  </si>
  <si>
    <t>₹</t>
  </si>
  <si>
    <t>Alert if &gt; target by 10%</t>
  </si>
  <si>
    <t>Finance / AI Ops</t>
  </si>
  <si>
    <t>Trigger model/token optimization</t>
  </si>
  <si>
    <t>Watch</t>
  </si>
  <si>
    <t>Monthly AI operating cost</t>
  </si>
  <si>
    <t>Stable</t>
  </si>
  <si>
    <t>Alert if &gt; budget</t>
  </si>
  <si>
    <t>Cost review</t>
  </si>
  <si>
    <t>Risk</t>
  </si>
  <si>
    <t>count</t>
  </si>
  <si>
    <t>Immediate alert if &gt;0</t>
  </si>
  <si>
    <t>Real-time</t>
  </si>
  <si>
    <t>Security incident workflow</t>
  </si>
  <si>
    <t>Policy violations blocked</t>
  </si>
  <si>
    <t>Review trend / category</t>
  </si>
  <si>
    <t>CISO / Compliance</t>
  </si>
  <si>
    <t>Risk review</t>
  </si>
  <si>
    <t>Monthly active users</t>
  </si>
  <si>
    <t>users</t>
  </si>
  <si>
    <t>Adoption campaign / UX review</t>
  </si>
  <si>
    <t>/5</t>
  </si>
  <si>
    <t>Review low-rated interactions</t>
  </si>
  <si>
    <t>Knowledge Health</t>
  </si>
  <si>
    <t>Outdated documents</t>
  </si>
  <si>
    <t>documents</t>
  </si>
  <si>
    <t>Alert if &gt; threshold</t>
  </si>
  <si>
    <t>Knowledge Governance</t>
  </si>
  <si>
    <t>Notify owners / re-index after update</t>
  </si>
  <si>
    <t>Continuous Improvement Area</t>
  </si>
  <si>
    <t>Trigger / Evidence</t>
  </si>
  <si>
    <t>Recommended Action</t>
  </si>
  <si>
    <t>Approval Needed?</t>
  </si>
  <si>
    <t>Executive Monitoring Lens</t>
  </si>
  <si>
    <t>Current Status</t>
  </si>
  <si>
    <t>Prompt/context</t>
  </si>
  <si>
    <t>Low-quality answer cluster</t>
  </si>
  <si>
    <t>Revise prompt/context template</t>
  </si>
  <si>
    <t>Knowledge base</t>
  </si>
  <si>
    <t>Outdated/conflicting documents</t>
  </si>
  <si>
    <t>Notify owner, archive superseded version, re-index</t>
  </si>
  <si>
    <t>Model routing</t>
  </si>
  <si>
    <t>Cost/query rising</t>
  </si>
  <si>
    <t>Route simple queries to smaller model / rules</t>
  </si>
  <si>
    <t>RAG retrieval</t>
  </si>
  <si>
    <t>Citation accuracy falls</t>
  </si>
  <si>
    <t>Tune chunking, metadata and retrieval settings</t>
  </si>
  <si>
    <t>Sensitive-data event</t>
  </si>
  <si>
    <t>Tighten policy / access rule</t>
  </si>
  <si>
    <t>User experience</t>
  </si>
  <si>
    <t>Low satisfaction / abandonment</t>
  </si>
  <si>
    <t>Improve mobile/web UX and guidance</t>
  </si>
  <si>
    <t>Product Team</t>
  </si>
  <si>
    <t>Operating model</t>
  </si>
  <si>
    <t>High human escalation</t>
  </si>
  <si>
    <t>Improve knowledge, routing or automation boundaries</t>
  </si>
  <si>
    <t>Step 2 — AI Fit Assessment: Enterprise Knowledge Access Use Case</t>
  </si>
  <si>
    <t>Hybrid: knowledge management + semantic retrieval/RAG + GenAI; rules for deterministic policy logic.</t>
  </si>
  <si>
    <t>Likely direction for this use case</t>
  </si>
  <si>
    <t>Only when the assistant must take multi-step actions across systems, not merely answer questions.</t>
  </si>
  <si>
    <t>When is Agentic AI justified?</t>
  </si>
  <si>
    <t>Deterministic eligibility, policy logic, approval conditions and access rules.</t>
  </si>
  <si>
    <t>What may require classical AI / rules?</t>
  </si>
  <si>
    <t>Natural-language questions, synthesis across documents, contextual responses and follow-up dialogue.</t>
  </si>
  <si>
    <t>Where does GenAI add value?</t>
  </si>
  <si>
    <t>No. Better search / metadata may solve part of the problem.</t>
  </si>
  <si>
    <t>Is GenAI automatically required?</t>
  </si>
  <si>
    <t>Participants should change the scores and weights for their organization. Step 2 is about challenging whether AI is required and identifying the simplest suitable approach. Security, policy, deployment and build-vs-buy decisions are examined in later steps.</t>
  </si>
  <si>
    <t>Sample observation</t>
  </si>
  <si>
    <t>Question</t>
  </si>
  <si>
    <t>Important: Sample Scores Are Illustrative</t>
  </si>
  <si>
    <t>Leader's interpretation / discussion</t>
  </si>
  <si>
    <t>Agentic knowledge assistant</t>
  </si>
  <si>
    <t>RAG + Generative AI</t>
  </si>
  <si>
    <t>Semantic search</t>
  </si>
  <si>
    <t>FAQ / rule-based knowledge portal</t>
  </si>
  <si>
    <t>Metadata / taxonomy + better search</t>
  </si>
  <si>
    <t>Improve keyword / enterprise search</t>
  </si>
  <si>
    <t>User Experience
5%</t>
  </si>
  <si>
    <t>Maintainability
10%</t>
  </si>
  <si>
    <t>Cost Favorability
10%</t>
  </si>
  <si>
    <t>Implementation Effort
10%</t>
  </si>
  <si>
    <t>Security / Privacy
15%</t>
  </si>
  <si>
    <t>Grounding / Accuracy
15%</t>
  </si>
  <si>
    <t>Synthesis / Q&amp;A
15%</t>
  </si>
  <si>
    <t>Context Handling
20%</t>
  </si>
  <si>
    <t>Solution Option</t>
  </si>
  <si>
    <t>Scoring: 1 = poor fit, 5 = strong fit. For Cost, Implementation Effort and Maintainability, higher score means more favorable / lower burden.</t>
  </si>
  <si>
    <t>Use case: Enable employees to access trustworthy, current and contextually relevant HR policies, travel rules and SOPs quickly and consistently.</t>
  </si>
  <si>
    <t>Ask participants to change 2–3 weights and scores based on their organization, then discuss why the top-ranked option changes. The lesson: AI fit depends on the problem and context; the most sophisticated technology is not necessarily the best solution.</t>
  </si>
  <si>
    <t>Suggested classroom exercise</t>
  </si>
  <si>
    <t>Simple / conversational</t>
  </si>
  <si>
    <t>Poor / fragmented</t>
  </si>
  <si>
    <t>How easy and natural is it for employees to use?</t>
  </si>
  <si>
    <t>User Experience</t>
  </si>
  <si>
    <t>Low burden</t>
  </si>
  <si>
    <t>High ongoing burden</t>
  </si>
  <si>
    <t>How easy is it to operate and keep current?</t>
  </si>
  <si>
    <t>Maintainability</t>
  </si>
  <si>
    <t>Economical</t>
  </si>
  <si>
    <t>Expensive</t>
  </si>
  <si>
    <t>How favorable is total cost?</t>
  </si>
  <si>
    <t>Cost Favorability</t>
  </si>
  <si>
    <t>Low effort</t>
  </si>
  <si>
    <t>High effort</t>
  </si>
  <si>
    <t>How easy is it to implement with current systems?</t>
  </si>
  <si>
    <t>Implementation Effort</t>
  </si>
  <si>
    <t>Strong control</t>
  </si>
  <si>
    <t>High exposure / weak control</t>
  </si>
  <si>
    <t>How easily can access and confidentiality be controlled?</t>
  </si>
  <si>
    <t>Security / Privacy</t>
  </si>
  <si>
    <t>Strong grounding / deterministic</t>
  </si>
  <si>
    <t>Weak grounding</t>
  </si>
  <si>
    <t>How reliably can answers be tied to approved sources or deterministic logic?</t>
  </si>
  <si>
    <t>Grounding / Accuracy</t>
  </si>
  <si>
    <t>Rich conversational synthesis</t>
  </si>
  <si>
    <t>Basic retrieval only</t>
  </si>
  <si>
    <t>Can it understand natural-language questions and synthesize across sources?</t>
  </si>
  <si>
    <t>Synthesis / Q&amp;A</t>
  </si>
  <si>
    <t>Strong contextualization</t>
  </si>
  <si>
    <t>Little/no contextualization</t>
  </si>
  <si>
    <t>Can the approach tailor results to role, location, grade, situation or policy version?</t>
  </si>
  <si>
    <t>Context Handling</t>
  </si>
  <si>
    <t>5 = High</t>
  </si>
  <si>
    <t>1 = Low</t>
  </si>
  <si>
    <t>What it asks</t>
  </si>
  <si>
    <t>Criterion</t>
  </si>
  <si>
    <t>How to Use the Step 2 AI Fit Matrix</t>
  </si>
  <si>
    <t>Estimated Net Annual Value</t>
  </si>
  <si>
    <t>Estimated Annual AI Operating Cost</t>
  </si>
  <si>
    <t>Estimated Annual Benefit</t>
  </si>
  <si>
    <t>Total KPI Weight</t>
  </si>
  <si>
    <t>Summary Metric</t>
  </si>
  <si>
    <t>Illustrative avoided error cost</t>
  </si>
  <si>
    <t>cases/year</t>
  </si>
  <si>
    <t>Risk Reduction</t>
  </si>
  <si>
    <t>Policy/SOP related errors or escalations</t>
  </si>
  <si>
    <t>Faster new-joiner access</t>
  </si>
  <si>
    <t>Onboarding</t>
  </si>
  <si>
    <t>Average onboarding knowledge query time</t>
  </si>
  <si>
    <t>Pulse survey / CSAT</t>
  </si>
  <si>
    <t>Experience</t>
  </si>
  <si>
    <t>Employee satisfaction with knowledge access</t>
  </si>
  <si>
    <t>Target quality level</t>
  </si>
  <si>
    <t>First-response accuracy</t>
  </si>
  <si>
    <t>Reduced support effort</t>
  </si>
  <si>
    <t>Support Efficiency</t>
  </si>
  <si>
    <t>Repetitive HR/helpdesk queries</t>
  </si>
  <si>
    <t>Illustrative time-saving benefit</t>
  </si>
  <si>
    <t>Productivity</t>
  </si>
  <si>
    <t>Average employee search time</t>
  </si>
  <si>
    <t>Notes / Assumption</t>
  </si>
  <si>
    <t>Estimated Annual Benefit (₹)</t>
  </si>
  <si>
    <t>KPI / Value Metric</t>
  </si>
  <si>
    <t>Step 3 – Enterprise Knowledge Assistant: KPI &amp; Value Scorecard</t>
  </si>
  <si>
    <t>Total Annual Operating Cost</t>
  </si>
  <si>
    <t>Monitoring / support</t>
  </si>
  <si>
    <t>Total Estimated Annual Benefit</t>
  </si>
  <si>
    <t>Other Estimated Benefits</t>
  </si>
  <si>
    <t>Productivity Value from Search-Time Reduction</t>
  </si>
  <si>
    <t>Amount (₹)</t>
  </si>
  <si>
    <t>Fully loaded illustrative cost</t>
  </si>
  <si>
    <t>Average employee cost per hour</t>
  </si>
  <si>
    <t>minutes</t>
  </si>
  <si>
    <t>Target average search time</t>
  </si>
  <si>
    <t>Current average search time</t>
  </si>
  <si>
    <t>Excludes leave/holidays</t>
  </si>
  <si>
    <t>Working weeks per year</t>
  </si>
  <si>
    <t>Illustrative assumption</t>
  </si>
  <si>
    <t>Average knowledge searches per employee per week</t>
  </si>
  <si>
    <t>Pilot/rollout population</t>
  </si>
  <si>
    <t>Comment</t>
  </si>
  <si>
    <t>Derived Annual Impact</t>
  </si>
  <si>
    <t>Editable?</t>
  </si>
  <si>
    <t>Assumption</t>
  </si>
  <si>
    <t>Illustrative ROI Assumptions – Enterprise Knowledge Assistant</t>
  </si>
  <si>
    <t>Data owner and measurement method</t>
  </si>
  <si>
    <t>Can each KPI be measured before and after deployment?</t>
  </si>
  <si>
    <t>Measurement</t>
  </si>
  <si>
    <t>Benchmark/pilot evidence</t>
  </si>
  <si>
    <t>Are proposed targets realistic for a pilot?</t>
  </si>
  <si>
    <t>Finance assumptions, productivity data</t>
  </si>
  <si>
    <t>Which benefits can be monetized and which should remain non-financial KPIs?</t>
  </si>
  <si>
    <t>Ticket categorization</t>
  </si>
  <si>
    <t>How many HR/helpdesk queries are repetitive and suitable for self-service?</t>
  </si>
  <si>
    <t>Support Load</t>
  </si>
  <si>
    <t>Escalations, audit findings, tickets</t>
  </si>
  <si>
    <t>How often do employees use outdated or incorrect policy information?</t>
  </si>
  <si>
    <t>Role/function-wise usage data</t>
  </si>
  <si>
    <t>Which employee groups experience the highest pain?</t>
  </si>
  <si>
    <t>Time study, survey, search logs</t>
  </si>
  <si>
    <t>Do we know how much time employees actually spend searching today?</t>
  </si>
  <si>
    <t>Evidence / Data Needed</t>
  </si>
  <si>
    <t>Leadership Question</t>
  </si>
  <si>
    <t>Step 3 – Leadership Validation Questions</t>
  </si>
  <si>
    <t>Risk / IT</t>
  </si>
  <si>
    <t>Can we trace sources and user access behind an AI response?</t>
  </si>
  <si>
    <t>Auditability</t>
  </si>
  <si>
    <t>How long should prompts, responses and logs be retained?</t>
  </si>
  <si>
    <t>Retention</t>
  </si>
  <si>
    <t>Which answers/actions require human approval?</t>
  </si>
  <si>
    <t>Human oversight</t>
  </si>
  <si>
    <t>What device, MFA and conditional-access requirements apply?</t>
  </si>
  <si>
    <t>Mobile access</t>
  </si>
  <si>
    <t>IT / IAM</t>
  </si>
  <si>
    <t>Will AI inherit existing role-based permissions?</t>
  </si>
  <si>
    <t>Access control</t>
  </si>
  <si>
    <t>CISO / Procurement</t>
  </si>
  <si>
    <t>Can external providers retain prompts or outputs?</t>
  </si>
  <si>
    <t>Model usage</t>
  </si>
  <si>
    <t>Can this information leave the organizational boundary?</t>
  </si>
  <si>
    <t>External processing</t>
  </si>
  <si>
    <t>Data Governance</t>
  </si>
  <si>
    <t>Has each document/data category been classified by sensitivity?</t>
  </si>
  <si>
    <t>Data classification</t>
  </si>
  <si>
    <t>Leadership Check</t>
  </si>
  <si>
    <t>Special approval required</t>
  </si>
  <si>
    <t>Privilege/confidentiality; audit; no external processing</t>
  </si>
  <si>
    <t>Restricted</t>
  </si>
  <si>
    <t>Legal team only</t>
  </si>
  <si>
    <t>No GenAI unless explicitly approved</t>
  </si>
  <si>
    <t>Legal repository</t>
  </si>
  <si>
    <t>Highly Restricted</t>
  </si>
  <si>
    <t>Internal legal opinion / investigation material</t>
  </si>
  <si>
    <t>Legal / investigation document</t>
  </si>
  <si>
    <t>Exclude from initial pilot</t>
  </si>
  <si>
    <t>PII protection; explicit purpose; strong authentication; logging</t>
  </si>
  <si>
    <t>Named authorized users only</t>
  </si>
  <si>
    <t>Internal controlled system only</t>
  </si>
  <si>
    <t>HRMS</t>
  </si>
  <si>
    <t>Salary / performance / personal record</t>
  </si>
  <si>
    <t>Employee-specific HR record</t>
  </si>
  <si>
    <t>Requires security/legal validation</t>
  </si>
  <si>
    <t>No public AI; strict RBAC; audit logs</t>
  </si>
  <si>
    <t>Sometimes</t>
  </si>
  <si>
    <t>Authorized HR / managers only</t>
  </si>
  <si>
    <t>Private cloud / local LLM + private RAG</t>
  </si>
  <si>
    <t>Restricted SharePoint</t>
  </si>
  <si>
    <t>Confidential</t>
  </si>
  <si>
    <t>Compensation / disciplinary procedure</t>
  </si>
  <si>
    <t>Confidential HR policy</t>
  </si>
  <si>
    <t>Good candidate after content cleanup</t>
  </si>
  <si>
    <t>Inherit repository permissions</t>
  </si>
  <si>
    <t>Allowed with managed device</t>
  </si>
  <si>
    <t>Relevant department users</t>
  </si>
  <si>
    <t>Enterprise cloud AI or private RAG</t>
  </si>
  <si>
    <t>Legacy intranet / file share</t>
  </si>
  <si>
    <t>Process Owner</t>
  </si>
  <si>
    <t>Internal</t>
  </si>
  <si>
    <t>Procurement / operations SOP</t>
  </si>
  <si>
    <t>Department SOP</t>
  </si>
  <si>
    <t>Context depends on grade/location</t>
  </si>
  <si>
    <t>RBAC; contextual filtering; version control</t>
  </si>
  <si>
    <t>Allowed with MFA</t>
  </si>
  <si>
    <t>Employees based on role/location</t>
  </si>
  <si>
    <t>SharePoint</t>
  </si>
  <si>
    <t>HR / Finance</t>
  </si>
  <si>
    <t>Domestic / international travel rules</t>
  </si>
  <si>
    <t>Internal travel policy</t>
  </si>
  <si>
    <t>Suitable for broad AI access</t>
  </si>
  <si>
    <t>Use current approved version; cite source</t>
  </si>
  <si>
    <t>Allowed</t>
  </si>
  <si>
    <t>All employees</t>
  </si>
  <si>
    <t>Approved enterprise cloud AI</t>
  </si>
  <si>
    <t>Intranet</t>
  </si>
  <si>
    <t>Public</t>
  </si>
  <si>
    <t>Holiday calendar / public leave policy</t>
  </si>
  <si>
    <t>Public HR policy</t>
  </si>
  <si>
    <t>Decision / Notes</t>
  </si>
  <si>
    <t>Key Controls / Constraints</t>
  </si>
  <si>
    <t>Human Approval Needed</t>
  </si>
  <si>
    <t>Mobile Access</t>
  </si>
  <si>
    <t>Permitted Users</t>
  </si>
  <si>
    <t>Allowed AI Environment</t>
  </si>
  <si>
    <t>Current Repository</t>
  </si>
  <si>
    <t>Sensitivity</t>
  </si>
  <si>
    <t>Example</t>
  </si>
  <si>
    <t>Document / Data Type</t>
  </si>
  <si>
    <t>Enterprise Knowledge Assistant – sample leadership template</t>
  </si>
  <si>
    <t>Step 4 – Policy &amp; Data Classification Matrix</t>
  </si>
  <si>
    <t>Step 2</t>
  </si>
  <si>
    <t>Step 3</t>
  </si>
  <si>
    <t>Step 4</t>
  </si>
  <si>
    <t>AI Fit</t>
  </si>
  <si>
    <t>KPIs &amp; ROI</t>
  </si>
  <si>
    <t>Policy</t>
  </si>
  <si>
    <t>AI Fit Assessment + Solution Approach Shortlist</t>
  </si>
  <si>
    <t>Value Hypothesis + KPI Scorecard + Initial ROI Assumptions</t>
  </si>
  <si>
    <t>Policy, Data Sensitivity &amp; Governance Boundary</t>
  </si>
  <si>
    <t>After the business problem is clearly framed, to determine whether AI is actually needed and which type of approach may be appropriate</t>
  </si>
  <si>
    <t>Before solution selection or investment approval, to define expected business outcomes, measurable success criteria, and value assumptions</t>
  </si>
  <si>
    <t>Before choosing architecture or deployment options, to establish what data can be used, where it may be processed, who can access it, and what controls are mandatory</t>
  </si>
  <si>
    <t>Part of Leadership with AI - IIT Bombay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</si>
</sst>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₹#,##0"/>
    <numFmt numFmtId="165" formatCode="0.0%"/>
    <numFmt numFmtId="166" formatCode="\₹0.00"/>
  </numFmts>
  <fonts count="14">
    <font>
      <sz val="11"/>
      <name val="Carlito"/>
    </font>
    <font>
      <b/>
      <sz val="16"/>
      <color rgb="FFFFFFFF"/>
      <name val="Carlito"/>
    </font>
    <font>
      <i/>
      <sz val="11"/>
      <color rgb="FF1F1F1F"/>
      <name val="Carlito"/>
    </font>
    <font>
      <b/>
      <sz val="11"/>
      <color rgb="FFFFFFFF"/>
      <name val="Carlito"/>
    </font>
    <font>
      <b/>
      <sz val="11"/>
      <color rgb="FF1F1F1F"/>
      <name val="Carlito"/>
    </font>
    <font>
      <sz val="11"/>
      <name val="Carlito"/>
    </font>
    <font>
      <b/>
      <sz val="11"/>
      <name val="Carlito"/>
    </font>
    <font>
      <b/>
      <sz val="11"/>
      <color rgb="FF843C0C"/>
      <name val="Carlito"/>
    </font>
    <font>
      <b/>
      <sz val="11"/>
      <color rgb="FF274E13"/>
      <name val="Carlito"/>
    </font>
    <font>
      <sz val="11"/>
      <color rgb="FF7F6000"/>
      <name val="Carlito"/>
    </font>
    <font>
      <i/>
      <sz val="11"/>
      <color rgb="FF17365D"/>
      <name val="Carlito"/>
    </font>
    <font>
      <b/>
      <sz val="15"/>
      <color rgb="FFFFFFFF"/>
      <name val="Carlito"/>
    </font>
    <font>
      <i/>
      <sz val="11"/>
      <name val="Carlito"/>
    </font>
    <font>
      <u/>
      <sz val="11"/>
      <color theme="10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DDEBF7"/>
      </patternFill>
    </fill>
    <fill>
      <patternFill patternType="solid">
        <fgColor rgb="FFD9EAD3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1F4E78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1"/>
    <xf numFmtId="0" fontId="13" fillId="0" borderId="0" applyNumberFormat="0" applyFill="0" applyBorder="0" applyAlignment="0" applyProtection="0"/>
  </cellStyleXfs>
  <cellXfs count="48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5" borderId="0" xfId="0" applyFill="1" applyAlignment="1">
      <alignment wrapText="1"/>
    </xf>
    <xf numFmtId="2" fontId="0" fillId="0" borderId="0" xfId="0" applyNumberFormat="1" applyAlignment="1">
      <alignment wrapText="1"/>
    </xf>
    <xf numFmtId="0" fontId="4" fillId="6" borderId="0" xfId="0" applyFont="1" applyFill="1" applyAlignment="1">
      <alignment wrapText="1"/>
    </xf>
    <xf numFmtId="9" fontId="4" fillId="6" borderId="0" xfId="0" applyNumberFormat="1" applyFont="1" applyFill="1" applyAlignment="1">
      <alignment wrapText="1"/>
    </xf>
    <xf numFmtId="164" fontId="0" fillId="0" borderId="0" xfId="0" applyNumberFormat="1" applyAlignment="1">
      <alignment wrapText="1"/>
    </xf>
    <xf numFmtId="164" fontId="0" fillId="5" borderId="0" xfId="0" applyNumberFormat="1" applyFill="1" applyAlignment="1">
      <alignment wrapText="1"/>
    </xf>
    <xf numFmtId="9" fontId="0" fillId="5" borderId="0" xfId="0" applyNumberFormat="1" applyFill="1" applyAlignment="1">
      <alignment wrapText="1"/>
    </xf>
    <xf numFmtId="165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165" fontId="0" fillId="5" borderId="0" xfId="0" applyNumberFormat="1" applyFill="1" applyAlignment="1">
      <alignment wrapText="1"/>
    </xf>
    <xf numFmtId="0" fontId="0" fillId="7" borderId="0" xfId="0" applyFill="1" applyAlignment="1">
      <alignment wrapText="1"/>
    </xf>
    <xf numFmtId="0" fontId="5" fillId="0" borderId="1" xfId="1"/>
    <xf numFmtId="0" fontId="5" fillId="0" borderId="1" xfId="1" applyAlignment="1">
      <alignment wrapText="1"/>
    </xf>
    <xf numFmtId="0" fontId="6" fillId="7" borderId="1" xfId="1" applyFont="1" applyFill="1" applyAlignment="1">
      <alignment wrapText="1"/>
    </xf>
    <xf numFmtId="2" fontId="5" fillId="0" borderId="1" xfId="1" applyNumberFormat="1"/>
    <xf numFmtId="0" fontId="3" fillId="9" borderId="1" xfId="1" applyFont="1" applyFill="1" applyAlignment="1">
      <alignment horizontal="center" vertical="center" wrapText="1"/>
    </xf>
    <xf numFmtId="0" fontId="3" fillId="9" borderId="1" xfId="1" applyFont="1" applyFill="1" applyAlignment="1">
      <alignment horizontal="center" wrapText="1"/>
    </xf>
    <xf numFmtId="165" fontId="5" fillId="0" borderId="1" xfId="1" applyNumberFormat="1"/>
    <xf numFmtId="164" fontId="5" fillId="0" borderId="1" xfId="1" applyNumberFormat="1"/>
    <xf numFmtId="164" fontId="5" fillId="5" borderId="1" xfId="1" applyNumberFormat="1" applyFill="1"/>
    <xf numFmtId="0" fontId="3" fillId="4" borderId="1" xfId="1" applyFont="1" applyFill="1" applyAlignment="1">
      <alignment wrapText="1"/>
    </xf>
    <xf numFmtId="9" fontId="5" fillId="5" borderId="1" xfId="1" applyNumberFormat="1" applyFill="1"/>
    <xf numFmtId="0" fontId="5" fillId="5" borderId="1" xfId="1" applyFill="1"/>
    <xf numFmtId="0" fontId="5" fillId="5" borderId="1" xfId="1" applyFill="1" applyAlignment="1">
      <alignment wrapText="1"/>
    </xf>
    <xf numFmtId="0" fontId="3" fillId="5" borderId="1" xfId="1" applyFont="1" applyFill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13" fillId="0" borderId="2" xfId="2" applyBorder="1" applyAlignment="1">
      <alignment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13" fillId="0" borderId="0" xfId="2"/>
    <xf numFmtId="0" fontId="1" fillId="2" borderId="1" xfId="1" applyFont="1" applyFill="1" applyAlignment="1">
      <alignment wrapText="1"/>
    </xf>
    <xf numFmtId="0" fontId="12" fillId="3" borderId="1" xfId="1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5" fillId="0" borderId="1" xfId="1" applyAlignment="1">
      <alignment vertical="top" wrapText="1"/>
    </xf>
    <xf numFmtId="0" fontId="1" fillId="2" borderId="1" xfId="1" applyFont="1" applyFill="1" applyAlignment="1">
      <alignment horizontal="center" vertical="center"/>
    </xf>
    <xf numFmtId="0" fontId="10" fillId="3" borderId="1" xfId="1" applyFont="1" applyFill="1" applyAlignment="1">
      <alignment wrapText="1"/>
    </xf>
    <xf numFmtId="0" fontId="9" fillId="10" borderId="1" xfId="1" applyFont="1" applyFill="1" applyAlignment="1">
      <alignment wrapText="1"/>
    </xf>
    <xf numFmtId="0" fontId="8" fillId="6" borderId="1" xfId="1" applyFont="1" applyFill="1"/>
    <xf numFmtId="0" fontId="7" fillId="8" borderId="1" xfId="1" applyFont="1" applyFill="1" applyAlignment="1">
      <alignment horizontal="center"/>
    </xf>
    <xf numFmtId="0" fontId="11" fillId="2" borderId="1" xfId="1" applyFont="1" applyFill="1" applyAlignment="1">
      <alignment horizontal="center"/>
    </xf>
    <xf numFmtId="0" fontId="1" fillId="2" borderId="1" xfId="1" applyFont="1" applyFill="1"/>
    <xf numFmtId="0" fontId="0" fillId="0" borderId="0" xfId="0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 xr:uid="{B64C4E88-C90A-463A-92CB-1C00B4D802ED}"/>
  </cellStyles>
  <dxfs count="10"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D9EAD3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D9EAD3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D9EAD3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D9EA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IN"/>
              <a:t>Selected Quality / Cost / Risk Indicators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Series 1</c:v>
          </c:tx>
          <c:invertIfNegative val="1"/>
          <c:cat>
            <c:strRef>
              <c:f>Step10_Monitor_Improve!$C$7:$C$11</c:f>
              <c:strCache>
                <c:ptCount val="5"/>
                <c:pt idx="0">
                  <c:v>Correct answer rate</c:v>
                </c:pt>
                <c:pt idx="1">
                  <c:v>Correct citation rate</c:v>
                </c:pt>
                <c:pt idx="2">
                  <c:v>Human escalation rate</c:v>
                </c:pt>
                <c:pt idx="3">
                  <c:v>Cost per successful answer</c:v>
                </c:pt>
                <c:pt idx="4">
                  <c:v>Monthly AI operating cost</c:v>
                </c:pt>
              </c:strCache>
            </c:strRef>
          </c:cat>
          <c:val>
            <c:numRef>
              <c:f>Step10_Monitor_Improve!$D$7:$D$11</c:f>
              <c:numCache>
                <c:formatCode>0.0%</c:formatCode>
                <c:ptCount val="5"/>
                <c:pt idx="0">
                  <c:v>0.92100000000000004</c:v>
                </c:pt>
                <c:pt idx="1">
                  <c:v>0.96299999999999997</c:v>
                </c:pt>
                <c:pt idx="2">
                  <c:v>8.6999999999999994E-2</c:v>
                </c:pt>
                <c:pt idx="3" formatCode="General">
                  <c:v>2.1800000000000002</c:v>
                </c:pt>
                <c:pt idx="4" formatCode="General">
                  <c:v>55402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ED-462D-9387-64784DB0B0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%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Index!A1"/><Relationship Id="rId1" Type="http://schemas.openxmlformats.org/officeDocument/2006/relationships/chart" Target="../charts/chart1.xml"/><Relationship Id="rId4" Type="http://schemas.openxmlformats.org/officeDocument/2006/relationships/image" Target="../media/image2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0</xdr:col>
      <xdr:colOff>400050</xdr:colOff>
      <xdr:row>1</xdr:row>
      <xdr:rowOff>114300</xdr:rowOff>
    </xdr:to>
    <xdr:pic>
      <xdr:nvPicPr>
        <xdr:cNvPr id="3" name="Graphic 2" descr="List with solid fil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F4DFF1-F8C4-B1F7-29F2-5FBF488BD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6675" y="38100"/>
          <a:ext cx="333375" cy="333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0</xdr:col>
      <xdr:colOff>390525</xdr:colOff>
      <xdr:row>1</xdr:row>
      <xdr:rowOff>9525</xdr:rowOff>
    </xdr:to>
    <xdr:pic>
      <xdr:nvPicPr>
        <xdr:cNvPr id="2" name="Graphic 1" descr="List with solid fil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16B40A-183C-4722-B329-D11E08F78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7150" y="28575"/>
          <a:ext cx="333375" cy="333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333375</xdr:colOff>
      <xdr:row>1</xdr:row>
      <xdr:rowOff>104775</xdr:rowOff>
    </xdr:to>
    <xdr:pic>
      <xdr:nvPicPr>
        <xdr:cNvPr id="2" name="Graphic 1" descr="List with solid fil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BCD259-7F26-491D-BAFE-9CE6E8FA6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0" y="19050"/>
          <a:ext cx="333375" cy="333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28575</xdr:rowOff>
    </xdr:from>
    <xdr:to>
      <xdr:col>0</xdr:col>
      <xdr:colOff>428625</xdr:colOff>
      <xdr:row>1</xdr:row>
      <xdr:rowOff>104775</xdr:rowOff>
    </xdr:to>
    <xdr:pic>
      <xdr:nvPicPr>
        <xdr:cNvPr id="2" name="Graphic 1" descr="List with solid fil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4ED4F6-B6F8-4153-9117-DB8543794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5250" y="28575"/>
          <a:ext cx="333375" cy="333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400050</xdr:colOff>
      <xdr:row>1</xdr:row>
      <xdr:rowOff>133350</xdr:rowOff>
    </xdr:to>
    <xdr:pic>
      <xdr:nvPicPr>
        <xdr:cNvPr id="2" name="Graphic 1" descr="List with solid fil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606B1A-8994-405C-AF4C-B70EA6613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6675" y="57150"/>
          <a:ext cx="333375" cy="3333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0</xdr:col>
      <xdr:colOff>409575</xdr:colOff>
      <xdr:row>1</xdr:row>
      <xdr:rowOff>114300</xdr:rowOff>
    </xdr:to>
    <xdr:pic>
      <xdr:nvPicPr>
        <xdr:cNvPr id="2" name="Graphic 1" descr="List with solid fil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99684C-9FBD-4AE5-8991-8132F1A56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6200" y="38100"/>
          <a:ext cx="333375" cy="3333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0</xdr:col>
      <xdr:colOff>409575</xdr:colOff>
      <xdr:row>1</xdr:row>
      <xdr:rowOff>114300</xdr:rowOff>
    </xdr:to>
    <xdr:pic>
      <xdr:nvPicPr>
        <xdr:cNvPr id="2" name="Graphic 1" descr="List with solid fil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01037D-E27C-4D32-A43A-9EE517726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6200" y="38100"/>
          <a:ext cx="333375" cy="3333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0</xdr:col>
      <xdr:colOff>381000</xdr:colOff>
      <xdr:row>1</xdr:row>
      <xdr:rowOff>104775</xdr:rowOff>
    </xdr:to>
    <xdr:pic>
      <xdr:nvPicPr>
        <xdr:cNvPr id="2" name="Graphic 1" descr="List with solid fil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6390A4-6412-4E02-81F1-284E81145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7625" y="28575"/>
          <a:ext cx="333375" cy="3333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390525</xdr:colOff>
      <xdr:row>1</xdr:row>
      <xdr:rowOff>123825</xdr:rowOff>
    </xdr:to>
    <xdr:pic>
      <xdr:nvPicPr>
        <xdr:cNvPr id="2" name="Graphic 1" descr="List with solid fil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3127E2-1B67-4E57-97B4-C0C3F6EA5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7150" y="47625"/>
          <a:ext cx="333375" cy="3333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0</xdr:colOff>
      <xdr:row>1</xdr:row>
      <xdr:rowOff>123825</xdr:rowOff>
    </xdr:to>
    <xdr:pic>
      <xdr:nvPicPr>
        <xdr:cNvPr id="2" name="Graphic 1" descr="List with solid fil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584A0A-8373-4CDA-9CEE-0D1B69C36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7150" y="47625"/>
          <a:ext cx="333375" cy="3333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390525</xdr:colOff>
      <xdr:row>1</xdr:row>
      <xdr:rowOff>123825</xdr:rowOff>
    </xdr:to>
    <xdr:pic>
      <xdr:nvPicPr>
        <xdr:cNvPr id="2" name="Graphic 1" descr="List with solid fil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6F64D3-EDC9-4454-BB23-58DD63BD7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7150" y="47625"/>
          <a:ext cx="333375" cy="3333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0</xdr:col>
      <xdr:colOff>400050</xdr:colOff>
      <xdr:row>1</xdr:row>
      <xdr:rowOff>123825</xdr:rowOff>
    </xdr:to>
    <xdr:pic>
      <xdr:nvPicPr>
        <xdr:cNvPr id="2" name="Graphic 1" descr="List with solid fil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512C2A-A3F7-4252-B16B-9F4D362A9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6675" y="47625"/>
          <a:ext cx="333375" cy="3333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12</xdr:col>
      <xdr:colOff>0</xdr:colOff>
      <xdr:row>16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57150</xdr:colOff>
      <xdr:row>0</xdr:row>
      <xdr:rowOff>57150</xdr:rowOff>
    </xdr:from>
    <xdr:to>
      <xdr:col>0</xdr:col>
      <xdr:colOff>390525</xdr:colOff>
      <xdr:row>1</xdr:row>
      <xdr:rowOff>133350</xdr:rowOff>
    </xdr:to>
    <xdr:pic>
      <xdr:nvPicPr>
        <xdr:cNvPr id="3" name="Graphic 2" descr="List with solid fil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FED0FF-43B7-4DE5-AD78-2EFDCBF52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7150" y="57150"/>
          <a:ext cx="333375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B21" sqref="B21"/>
    </sheetView>
  </sheetViews>
  <sheetFormatPr defaultRowHeight="14.25"/>
  <cols>
    <col min="1" max="1" width="12" customWidth="1"/>
    <col min="2" max="2" width="30" customWidth="1"/>
    <col min="3" max="3" width="57" customWidth="1"/>
    <col min="4" max="4" width="70.75" customWidth="1"/>
  </cols>
  <sheetData>
    <row r="1" spans="1:4" ht="20.25">
      <c r="A1" s="37" t="s">
        <v>0</v>
      </c>
      <c r="B1" s="37"/>
      <c r="C1" s="37"/>
      <c r="D1" s="37"/>
    </row>
    <row r="2" spans="1:4">
      <c r="A2" s="38" t="s">
        <v>1</v>
      </c>
      <c r="B2" s="38"/>
      <c r="C2" s="38"/>
      <c r="D2" s="38"/>
    </row>
    <row r="3" spans="1:4">
      <c r="A3" s="2"/>
      <c r="B3" s="2"/>
      <c r="C3" s="2"/>
      <c r="D3" s="2"/>
    </row>
    <row r="4" spans="1:4" ht="15">
      <c r="A4" s="1" t="s">
        <v>2</v>
      </c>
      <c r="B4" s="1" t="s">
        <v>3</v>
      </c>
      <c r="C4" s="1" t="s">
        <v>4</v>
      </c>
      <c r="D4" s="1" t="s">
        <v>5</v>
      </c>
    </row>
    <row r="5" spans="1:4">
      <c r="A5" s="31" t="s">
        <v>6</v>
      </c>
      <c r="B5" s="29" t="s">
        <v>7</v>
      </c>
      <c r="C5" s="29" t="s">
        <v>8</v>
      </c>
      <c r="D5" s="30" t="s">
        <v>9</v>
      </c>
    </row>
    <row r="6" spans="1:4" ht="28.5">
      <c r="A6" s="31" t="s">
        <v>771</v>
      </c>
      <c r="B6" s="30" t="s">
        <v>774</v>
      </c>
      <c r="C6" s="32" t="s">
        <v>777</v>
      </c>
      <c r="D6" s="29" t="s">
        <v>780</v>
      </c>
    </row>
    <row r="7" spans="1:4" ht="28.5">
      <c r="A7" s="31" t="s">
        <v>772</v>
      </c>
      <c r="B7" s="30" t="s">
        <v>775</v>
      </c>
      <c r="C7" s="32" t="s">
        <v>778</v>
      </c>
      <c r="D7" s="29" t="s">
        <v>781</v>
      </c>
    </row>
    <row r="8" spans="1:4" ht="33.75" customHeight="1">
      <c r="A8" s="31" t="s">
        <v>773</v>
      </c>
      <c r="B8" s="30" t="s">
        <v>776</v>
      </c>
      <c r="C8" s="32" t="s">
        <v>779</v>
      </c>
      <c r="D8" s="29" t="s">
        <v>782</v>
      </c>
    </row>
    <row r="9" spans="1:4">
      <c r="A9" s="31" t="s">
        <v>10</v>
      </c>
      <c r="B9" s="29" t="s">
        <v>11</v>
      </c>
      <c r="C9" s="33" t="s">
        <v>12</v>
      </c>
      <c r="D9" s="30" t="s">
        <v>13</v>
      </c>
    </row>
    <row r="10" spans="1:4">
      <c r="A10" s="31" t="s">
        <v>14</v>
      </c>
      <c r="B10" s="29" t="s">
        <v>15</v>
      </c>
      <c r="C10" s="33" t="s">
        <v>16</v>
      </c>
      <c r="D10" s="30" t="s">
        <v>17</v>
      </c>
    </row>
    <row r="11" spans="1:4">
      <c r="A11" s="31" t="s">
        <v>18</v>
      </c>
      <c r="B11" s="29" t="s">
        <v>19</v>
      </c>
      <c r="C11" s="33" t="s">
        <v>20</v>
      </c>
      <c r="D11" s="30" t="s">
        <v>21</v>
      </c>
    </row>
    <row r="12" spans="1:4">
      <c r="A12" s="31" t="s">
        <v>22</v>
      </c>
      <c r="B12" s="29" t="s">
        <v>23</v>
      </c>
      <c r="C12" s="33" t="s">
        <v>24</v>
      </c>
      <c r="D12" s="30" t="s">
        <v>25</v>
      </c>
    </row>
    <row r="13" spans="1:4">
      <c r="A13" s="31" t="s">
        <v>26</v>
      </c>
      <c r="B13" s="29" t="s">
        <v>27</v>
      </c>
      <c r="C13" s="33" t="s">
        <v>28</v>
      </c>
      <c r="D13" s="30" t="s">
        <v>29</v>
      </c>
    </row>
    <row r="14" spans="1:4">
      <c r="A14" s="31" t="s">
        <v>30</v>
      </c>
      <c r="B14" s="29" t="s">
        <v>31</v>
      </c>
      <c r="C14" s="33" t="s">
        <v>32</v>
      </c>
      <c r="D14" s="30" t="s">
        <v>33</v>
      </c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 ht="22.5" customHeight="1">
      <c r="A17" s="47" t="s">
        <v>783</v>
      </c>
      <c r="B17" s="47"/>
      <c r="C17" s="47"/>
      <c r="D17" s="47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</sheetData>
  <mergeCells count="3">
    <mergeCell ref="A1:D1"/>
    <mergeCell ref="A2:D2"/>
    <mergeCell ref="A17:D17"/>
  </mergeCells>
  <hyperlinks>
    <hyperlink ref="A5" location="Step1_Problem_Framing!A1" display="Step 1" xr:uid="{13D65943-8E4A-47B4-A812-4076082EFC50}"/>
    <hyperlink ref="A6" location="Step2_AI_Fit!A1" display="Step 2" xr:uid="{7DE93F13-85BF-4B23-BA58-8B63DECBFBED}"/>
    <hyperlink ref="A7" location="Step3_ROI_Assumptions!A1" display="Step 3" xr:uid="{504C8792-7AF8-4EC7-B1C5-F41CB8610232}"/>
    <hyperlink ref="A8" location="Step4_Policy_Data_Matrix!A1" display="Step 4" xr:uid="{3168B7B1-8FE9-4B0D-B60B-3604838E1173}"/>
    <hyperlink ref="A9" location="Step5_Capability_Options!A1" display="Step 5" xr:uid="{68814270-8422-4B1B-996A-F1C5F16E49A8}"/>
    <hyperlink ref="A10" location="Step6_Economics_Value!A1" display="Step 6" xr:uid="{FBF42E11-6327-41ED-9B38-1FFCE3425272}"/>
    <hyperlink ref="A11" location="Step7_Risk_Stakeholders!A1" display="Step 7" xr:uid="{9E1B4830-04F0-41BA-8135-E7809E735C72}"/>
    <hyperlink ref="A12" location="Step8_Pilot_PoC!A1" display="Step 8" xr:uid="{A07265F5-424E-43E1-8395-832600ED3FC5}"/>
    <hyperlink ref="A13" location="Step9_Decision!A1" display="Step 9" xr:uid="{474B04A6-0D2D-474B-9FAA-E2E47DD4EB76}"/>
    <hyperlink ref="A14" location="Step10_Monitor_Improve!A1" display="Step 10" xr:uid="{E04E1653-8D91-4156-98D4-9111D7BB25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workbookViewId="0"/>
  </sheetViews>
  <sheetFormatPr defaultRowHeight="14.25"/>
  <cols>
    <col min="1" max="1" width="6" customWidth="1"/>
    <col min="2" max="2" width="20" customWidth="1"/>
    <col min="3" max="3" width="40" customWidth="1"/>
    <col min="4" max="4" width="50" customWidth="1"/>
    <col min="5" max="5" width="26" customWidth="1"/>
    <col min="6" max="6" width="20" customWidth="1"/>
    <col min="7" max="7" width="16" customWidth="1"/>
    <col min="8" max="8" width="12" customWidth="1"/>
    <col min="9" max="9" width="34" customWidth="1"/>
  </cols>
  <sheetData>
    <row r="1" spans="1:9" ht="20.25">
      <c r="A1" s="34"/>
      <c r="B1" s="37" t="s">
        <v>34</v>
      </c>
      <c r="C1" s="37"/>
      <c r="D1" s="37"/>
      <c r="E1" s="37"/>
      <c r="F1" s="37"/>
      <c r="G1" s="37"/>
      <c r="H1" s="37"/>
      <c r="I1" s="37"/>
    </row>
    <row r="2" spans="1:9">
      <c r="B2" s="38" t="s">
        <v>35</v>
      </c>
      <c r="C2" s="38"/>
      <c r="D2" s="38"/>
      <c r="E2" s="38"/>
      <c r="F2" s="38"/>
      <c r="G2" s="38"/>
      <c r="H2" s="38"/>
      <c r="I2" s="38"/>
    </row>
    <row r="3" spans="1:9">
      <c r="B3" s="2"/>
      <c r="C3" s="2"/>
      <c r="D3" s="2"/>
      <c r="E3" s="2"/>
      <c r="F3" s="2"/>
      <c r="G3" s="2"/>
      <c r="H3" s="2"/>
      <c r="I3" s="2"/>
    </row>
    <row r="4" spans="1:9" ht="15">
      <c r="B4" s="1" t="s">
        <v>36</v>
      </c>
      <c r="C4" s="1" t="s">
        <v>37</v>
      </c>
      <c r="D4" s="1" t="s">
        <v>38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43</v>
      </c>
    </row>
    <row r="5" spans="1:9">
      <c r="B5" s="2" t="s">
        <v>44</v>
      </c>
      <c r="C5" s="2" t="s">
        <v>45</v>
      </c>
      <c r="D5" s="3" t="s">
        <v>46</v>
      </c>
      <c r="E5" s="3" t="s">
        <v>47</v>
      </c>
      <c r="F5" s="3" t="s">
        <v>48</v>
      </c>
      <c r="G5" s="3" t="s">
        <v>49</v>
      </c>
      <c r="H5" s="3" t="s">
        <v>50</v>
      </c>
      <c r="I5" s="3"/>
    </row>
    <row r="6" spans="1:9">
      <c r="B6" s="2" t="s">
        <v>51</v>
      </c>
      <c r="C6" s="2" t="s">
        <v>52</v>
      </c>
      <c r="D6" s="3" t="s">
        <v>53</v>
      </c>
      <c r="E6" s="3" t="s">
        <v>54</v>
      </c>
      <c r="F6" s="3" t="s">
        <v>55</v>
      </c>
      <c r="G6" s="3" t="s">
        <v>56</v>
      </c>
      <c r="H6" s="3" t="s">
        <v>50</v>
      </c>
      <c r="I6" s="3"/>
    </row>
    <row r="7" spans="1:9">
      <c r="B7" s="2" t="s">
        <v>57</v>
      </c>
      <c r="C7" s="2" t="s">
        <v>58</v>
      </c>
      <c r="D7" s="3" t="s">
        <v>59</v>
      </c>
      <c r="E7" s="3" t="s">
        <v>60</v>
      </c>
      <c r="F7" s="3" t="s">
        <v>61</v>
      </c>
      <c r="G7" s="3" t="s">
        <v>49</v>
      </c>
      <c r="H7" s="3" t="s">
        <v>50</v>
      </c>
      <c r="I7" s="3"/>
    </row>
    <row r="8" spans="1:9">
      <c r="B8" s="2" t="s">
        <v>62</v>
      </c>
      <c r="C8" s="2" t="s">
        <v>63</v>
      </c>
      <c r="D8" s="3" t="s">
        <v>64</v>
      </c>
      <c r="E8" s="3" t="s">
        <v>65</v>
      </c>
      <c r="F8" s="3" t="s">
        <v>48</v>
      </c>
      <c r="G8" s="3" t="s">
        <v>56</v>
      </c>
      <c r="H8" s="3" t="s">
        <v>50</v>
      </c>
      <c r="I8" s="3"/>
    </row>
    <row r="9" spans="1:9">
      <c r="B9" s="2" t="s">
        <v>66</v>
      </c>
      <c r="C9" s="2" t="s">
        <v>67</v>
      </c>
      <c r="D9" s="3" t="s">
        <v>68</v>
      </c>
      <c r="E9" s="3" t="s">
        <v>69</v>
      </c>
      <c r="F9" s="3" t="s">
        <v>70</v>
      </c>
      <c r="G9" s="3" t="s">
        <v>49</v>
      </c>
      <c r="H9" s="3" t="s">
        <v>50</v>
      </c>
      <c r="I9" s="3"/>
    </row>
    <row r="10" spans="1:9">
      <c r="B10" s="2" t="s">
        <v>71</v>
      </c>
      <c r="C10" s="2" t="s">
        <v>72</v>
      </c>
      <c r="D10" s="3" t="s">
        <v>73</v>
      </c>
      <c r="E10" s="3" t="s">
        <v>74</v>
      </c>
      <c r="F10" s="3" t="s">
        <v>75</v>
      </c>
      <c r="G10" s="3" t="s">
        <v>56</v>
      </c>
      <c r="H10" s="3" t="s">
        <v>76</v>
      </c>
      <c r="I10" s="3"/>
    </row>
    <row r="11" spans="1:9" ht="28.5">
      <c r="B11" s="2" t="s">
        <v>77</v>
      </c>
      <c r="C11" s="2" t="s">
        <v>78</v>
      </c>
      <c r="D11" s="3" t="s">
        <v>79</v>
      </c>
      <c r="E11" s="3" t="s">
        <v>80</v>
      </c>
      <c r="F11" s="3" t="s">
        <v>81</v>
      </c>
      <c r="G11" s="3" t="s">
        <v>49</v>
      </c>
      <c r="H11" s="3" t="s">
        <v>50</v>
      </c>
      <c r="I11" s="3" t="s">
        <v>82</v>
      </c>
    </row>
    <row r="12" spans="1:9">
      <c r="B12" s="2" t="s">
        <v>83</v>
      </c>
      <c r="C12" s="2" t="s">
        <v>84</v>
      </c>
      <c r="D12" s="3" t="s">
        <v>85</v>
      </c>
      <c r="E12" s="3" t="s">
        <v>86</v>
      </c>
      <c r="F12" s="3" t="s">
        <v>48</v>
      </c>
      <c r="G12" s="3" t="s">
        <v>49</v>
      </c>
      <c r="H12" s="3" t="s">
        <v>50</v>
      </c>
      <c r="I12" s="3"/>
    </row>
    <row r="13" spans="1:9" ht="28.5">
      <c r="B13" s="2" t="s">
        <v>87</v>
      </c>
      <c r="C13" s="2" t="s">
        <v>88</v>
      </c>
      <c r="D13" s="3" t="s">
        <v>89</v>
      </c>
      <c r="E13" s="3" t="s">
        <v>90</v>
      </c>
      <c r="F13" s="3" t="s">
        <v>91</v>
      </c>
      <c r="G13" s="3" t="s">
        <v>49</v>
      </c>
      <c r="H13" s="3" t="s">
        <v>50</v>
      </c>
      <c r="I13" s="3"/>
    </row>
    <row r="14" spans="1:9" ht="28.5">
      <c r="B14" s="2" t="s">
        <v>92</v>
      </c>
      <c r="C14" s="2" t="s">
        <v>93</v>
      </c>
      <c r="D14" s="3" t="s">
        <v>94</v>
      </c>
      <c r="E14" s="3" t="s">
        <v>95</v>
      </c>
      <c r="F14" s="3" t="s">
        <v>96</v>
      </c>
      <c r="G14" s="3" t="s">
        <v>56</v>
      </c>
      <c r="H14" s="3" t="s">
        <v>50</v>
      </c>
      <c r="I14" s="3"/>
    </row>
    <row r="15" spans="1:9">
      <c r="B15" s="2"/>
      <c r="C15" s="2"/>
      <c r="D15" s="2"/>
      <c r="E15" s="2"/>
      <c r="F15" s="2"/>
      <c r="G15" s="2"/>
      <c r="H15" s="2"/>
      <c r="I15" s="2"/>
    </row>
    <row r="16" spans="1:9">
      <c r="B16" s="2"/>
      <c r="C16" s="2"/>
      <c r="D16" s="2"/>
      <c r="E16" s="2"/>
      <c r="F16" s="2"/>
      <c r="G16" s="2"/>
      <c r="H16" s="2"/>
      <c r="I16" s="2"/>
    </row>
    <row r="17" spans="2:9" ht="15">
      <c r="B17" s="1" t="s">
        <v>97</v>
      </c>
      <c r="C17" s="1" t="s">
        <v>98</v>
      </c>
      <c r="D17" s="2"/>
      <c r="E17" s="2"/>
      <c r="F17" s="2"/>
      <c r="G17" s="2"/>
      <c r="H17" s="2"/>
      <c r="I17" s="2"/>
    </row>
    <row r="18" spans="2:9" ht="71.25">
      <c r="B18" s="2" t="s">
        <v>99</v>
      </c>
      <c r="C18" s="2" t="s">
        <v>100</v>
      </c>
      <c r="D18" s="2"/>
      <c r="E18" s="2"/>
      <c r="F18" s="2"/>
      <c r="G18" s="2"/>
      <c r="H18" s="2"/>
      <c r="I18" s="2"/>
    </row>
    <row r="19" spans="2:9" ht="57">
      <c r="B19" s="2" t="s">
        <v>92</v>
      </c>
      <c r="C19" s="2" t="s">
        <v>101</v>
      </c>
      <c r="D19" s="2"/>
      <c r="E19" s="2"/>
      <c r="F19" s="2"/>
      <c r="G19" s="2"/>
      <c r="H19" s="2"/>
      <c r="I19" s="2"/>
    </row>
    <row r="20" spans="2:9" ht="42.75">
      <c r="B20" s="2" t="s">
        <v>102</v>
      </c>
      <c r="C20" s="2" t="s">
        <v>103</v>
      </c>
      <c r="D20" s="2"/>
      <c r="E20" s="2"/>
      <c r="F20" s="2"/>
      <c r="G20" s="2"/>
      <c r="H20" s="2"/>
      <c r="I20" s="2"/>
    </row>
    <row r="21" spans="2:9">
      <c r="B21" s="2"/>
      <c r="C21" s="2"/>
      <c r="D21" s="2"/>
      <c r="E21" s="2"/>
      <c r="F21" s="2"/>
      <c r="G21" s="2"/>
      <c r="H21" s="2"/>
      <c r="I21" s="2"/>
    </row>
    <row r="22" spans="2:9">
      <c r="B22" s="2"/>
      <c r="C22" s="2"/>
      <c r="D22" s="2"/>
      <c r="E22" s="2"/>
      <c r="F22" s="2"/>
      <c r="G22" s="2"/>
      <c r="H22" s="2"/>
      <c r="I22" s="2"/>
    </row>
    <row r="23" spans="2:9">
      <c r="B23" s="2"/>
      <c r="C23" s="2"/>
      <c r="D23" s="2"/>
      <c r="E23" s="2"/>
      <c r="F23" s="2"/>
      <c r="G23" s="2"/>
      <c r="H23" s="2"/>
      <c r="I23" s="2"/>
    </row>
    <row r="24" spans="2:9">
      <c r="B24" s="2"/>
      <c r="C24" s="2"/>
      <c r="D24" s="2"/>
      <c r="E24" s="2"/>
      <c r="F24" s="2"/>
      <c r="G24" s="2"/>
      <c r="H24" s="2"/>
      <c r="I24" s="2"/>
    </row>
    <row r="25" spans="2:9">
      <c r="B25" s="2"/>
      <c r="C25" s="2"/>
      <c r="D25" s="2"/>
      <c r="E25" s="2"/>
      <c r="F25" s="2"/>
      <c r="G25" s="2"/>
      <c r="H25" s="2"/>
      <c r="I25" s="2"/>
    </row>
    <row r="26" spans="2:9">
      <c r="B26" s="2"/>
      <c r="C26" s="2"/>
      <c r="D26" s="2"/>
      <c r="E26" s="2"/>
      <c r="F26" s="2"/>
      <c r="G26" s="2"/>
      <c r="H26" s="2"/>
      <c r="I26" s="2"/>
    </row>
    <row r="27" spans="2:9">
      <c r="B27" s="2"/>
      <c r="C27" s="2"/>
      <c r="D27" s="2"/>
      <c r="E27" s="2"/>
      <c r="F27" s="2"/>
      <c r="G27" s="2"/>
      <c r="H27" s="2"/>
      <c r="I27" s="2"/>
    </row>
    <row r="28" spans="2:9">
      <c r="B28" s="2"/>
      <c r="C28" s="2"/>
      <c r="D28" s="2"/>
      <c r="E28" s="2"/>
      <c r="F28" s="2"/>
      <c r="G28" s="2"/>
      <c r="H28" s="2"/>
      <c r="I28" s="2"/>
    </row>
    <row r="29" spans="2:9">
      <c r="B29" s="2"/>
      <c r="C29" s="2"/>
      <c r="D29" s="2"/>
      <c r="E29" s="2"/>
      <c r="F29" s="2"/>
      <c r="G29" s="2"/>
      <c r="H29" s="2"/>
      <c r="I29" s="2"/>
    </row>
    <row r="30" spans="2:9">
      <c r="B30" s="2"/>
      <c r="C30" s="2"/>
      <c r="D30" s="2"/>
      <c r="E30" s="2"/>
      <c r="F30" s="2"/>
      <c r="G30" s="2"/>
      <c r="H30" s="2"/>
      <c r="I30" s="2"/>
    </row>
  </sheetData>
  <mergeCells count="2">
    <mergeCell ref="B1:I1"/>
    <mergeCell ref="B2:I2"/>
  </mergeCells>
  <dataValidations count="2">
    <dataValidation type="list" sqref="G5:G30" xr:uid="{00000000-0002-0000-0100-000000000000}">
      <formula1>"To Validate,Validated,Needs Revision"</formula1>
    </dataValidation>
    <dataValidation type="list" sqref="H5:H30" xr:uid="{00000000-0002-0000-0100-000001000000}">
      <formula1>"High,Medium,Low"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23ED0-3735-45D1-A249-06C2AD892DFC}">
  <dimension ref="B1:K20"/>
  <sheetViews>
    <sheetView workbookViewId="0"/>
  </sheetViews>
  <sheetFormatPr defaultRowHeight="14.25"/>
  <cols>
    <col min="1" max="1" width="6.25" style="15" customWidth="1"/>
    <col min="2" max="2" width="34" style="15" customWidth="1"/>
    <col min="3" max="4" width="16" style="15" customWidth="1"/>
    <col min="5" max="5" width="18" style="15" customWidth="1"/>
    <col min="6" max="6" width="17" style="15" customWidth="1"/>
    <col min="7" max="7" width="18" style="15" customWidth="1"/>
    <col min="8" max="11" width="16" style="15" customWidth="1"/>
    <col min="12" max="16384" width="9" style="15"/>
  </cols>
  <sheetData>
    <row r="1" spans="2:11" ht="27.95" customHeight="1">
      <c r="B1" s="40" t="s">
        <v>547</v>
      </c>
      <c r="C1" s="40"/>
      <c r="D1" s="40"/>
      <c r="E1" s="40"/>
      <c r="F1" s="40"/>
      <c r="G1" s="40"/>
      <c r="H1" s="40"/>
      <c r="I1" s="40"/>
      <c r="J1" s="40"/>
      <c r="K1" s="40"/>
    </row>
    <row r="2" spans="2:11" ht="33.950000000000003" customHeight="1">
      <c r="B2" s="41" t="s">
        <v>579</v>
      </c>
      <c r="C2" s="41"/>
      <c r="D2" s="41"/>
      <c r="E2" s="41"/>
      <c r="F2" s="41"/>
      <c r="G2" s="41"/>
      <c r="H2" s="41"/>
      <c r="I2" s="41"/>
      <c r="J2" s="41"/>
      <c r="K2" s="41"/>
    </row>
    <row r="4" spans="2:11">
      <c r="B4" s="42" t="s">
        <v>578</v>
      </c>
      <c r="C4" s="42"/>
      <c r="D4" s="42"/>
      <c r="E4" s="42"/>
      <c r="F4" s="42"/>
      <c r="G4" s="42"/>
      <c r="H4" s="42"/>
      <c r="I4" s="42"/>
      <c r="J4" s="42"/>
      <c r="K4" s="42"/>
    </row>
    <row r="6" spans="2:11" ht="48" customHeight="1">
      <c r="B6" s="19" t="s">
        <v>577</v>
      </c>
      <c r="C6" s="19" t="s">
        <v>576</v>
      </c>
      <c r="D6" s="19" t="s">
        <v>575</v>
      </c>
      <c r="E6" s="19" t="s">
        <v>574</v>
      </c>
      <c r="F6" s="19" t="s">
        <v>573</v>
      </c>
      <c r="G6" s="19" t="s">
        <v>572</v>
      </c>
      <c r="H6" s="19" t="s">
        <v>571</v>
      </c>
      <c r="I6" s="19" t="s">
        <v>570</v>
      </c>
      <c r="J6" s="19" t="s">
        <v>569</v>
      </c>
      <c r="K6" s="19" t="s">
        <v>174</v>
      </c>
    </row>
    <row r="7" spans="2:11">
      <c r="B7" s="15" t="s">
        <v>568</v>
      </c>
      <c r="C7" s="15">
        <v>2</v>
      </c>
      <c r="D7" s="15">
        <v>1</v>
      </c>
      <c r="E7" s="15">
        <v>3</v>
      </c>
      <c r="F7" s="15">
        <v>5</v>
      </c>
      <c r="G7" s="15">
        <v>5</v>
      </c>
      <c r="H7" s="15">
        <v>5</v>
      </c>
      <c r="I7" s="15">
        <v>5</v>
      </c>
      <c r="J7" s="15">
        <v>2</v>
      </c>
      <c r="K7" s="18">
        <f t="shared" ref="K7:K12" si="0">C7*20%+D7*15%+E7*15%+F7*15%+G7*10%+H7*10%+I7*10%+J7*5%</f>
        <v>3.35</v>
      </c>
    </row>
    <row r="8" spans="2:11">
      <c r="B8" s="15" t="s">
        <v>567</v>
      </c>
      <c r="C8" s="15">
        <v>3</v>
      </c>
      <c r="D8" s="15">
        <v>2</v>
      </c>
      <c r="E8" s="15">
        <v>4</v>
      </c>
      <c r="F8" s="15">
        <v>5</v>
      </c>
      <c r="G8" s="15">
        <v>3</v>
      </c>
      <c r="H8" s="15">
        <v>4</v>
      </c>
      <c r="I8" s="15">
        <v>3</v>
      </c>
      <c r="J8" s="15">
        <v>3</v>
      </c>
      <c r="K8" s="18">
        <f t="shared" si="0"/>
        <v>3.4</v>
      </c>
    </row>
    <row r="9" spans="2:11">
      <c r="B9" s="15" t="s">
        <v>566</v>
      </c>
      <c r="C9" s="15">
        <v>3</v>
      </c>
      <c r="D9" s="15">
        <v>2</v>
      </c>
      <c r="E9" s="15">
        <v>5</v>
      </c>
      <c r="F9" s="15">
        <v>5</v>
      </c>
      <c r="G9" s="15">
        <v>3</v>
      </c>
      <c r="H9" s="15">
        <v>4</v>
      </c>
      <c r="I9" s="15">
        <v>4</v>
      </c>
      <c r="J9" s="15">
        <v>3</v>
      </c>
      <c r="K9" s="18">
        <f t="shared" si="0"/>
        <v>3.65</v>
      </c>
    </row>
    <row r="10" spans="2:11">
      <c r="B10" s="15" t="s">
        <v>565</v>
      </c>
      <c r="C10" s="15">
        <v>4</v>
      </c>
      <c r="D10" s="15">
        <v>2</v>
      </c>
      <c r="E10" s="15">
        <v>4</v>
      </c>
      <c r="F10" s="15">
        <v>4</v>
      </c>
      <c r="G10" s="15">
        <v>3</v>
      </c>
      <c r="H10" s="15">
        <v>3</v>
      </c>
      <c r="I10" s="15">
        <v>3</v>
      </c>
      <c r="J10" s="15">
        <v>4</v>
      </c>
      <c r="K10" s="18">
        <f t="shared" si="0"/>
        <v>3.4000000000000004</v>
      </c>
    </row>
    <row r="11" spans="2:11">
      <c r="B11" s="15" t="s">
        <v>564</v>
      </c>
      <c r="C11" s="15">
        <v>5</v>
      </c>
      <c r="D11" s="15">
        <v>5</v>
      </c>
      <c r="E11" s="15">
        <v>4</v>
      </c>
      <c r="F11" s="15">
        <v>3</v>
      </c>
      <c r="G11" s="15">
        <v>2</v>
      </c>
      <c r="H11" s="15">
        <v>2</v>
      </c>
      <c r="I11" s="15">
        <v>3</v>
      </c>
      <c r="J11" s="15">
        <v>5</v>
      </c>
      <c r="K11" s="18">
        <f t="shared" si="0"/>
        <v>3.75</v>
      </c>
    </row>
    <row r="12" spans="2:11">
      <c r="B12" s="15" t="s">
        <v>563</v>
      </c>
      <c r="C12" s="15">
        <v>5</v>
      </c>
      <c r="D12" s="15">
        <v>5</v>
      </c>
      <c r="E12" s="15">
        <v>3</v>
      </c>
      <c r="F12" s="15">
        <v>2</v>
      </c>
      <c r="G12" s="15">
        <v>1</v>
      </c>
      <c r="H12" s="15">
        <v>1</v>
      </c>
      <c r="I12" s="15">
        <v>2</v>
      </c>
      <c r="J12" s="15">
        <v>5</v>
      </c>
      <c r="K12" s="18">
        <f t="shared" si="0"/>
        <v>3.1500000000000004</v>
      </c>
    </row>
    <row r="14" spans="2:11" ht="15">
      <c r="B14" s="43" t="s">
        <v>562</v>
      </c>
      <c r="C14" s="43"/>
      <c r="D14" s="43"/>
      <c r="E14" s="43"/>
      <c r="G14" s="44" t="s">
        <v>561</v>
      </c>
      <c r="H14" s="44"/>
      <c r="I14" s="44"/>
      <c r="J14" s="44"/>
      <c r="K14" s="44"/>
    </row>
    <row r="15" spans="2:11" ht="30">
      <c r="B15" s="17" t="s">
        <v>560</v>
      </c>
      <c r="C15" s="17" t="s">
        <v>559</v>
      </c>
      <c r="D15" s="17"/>
      <c r="E15" s="17"/>
      <c r="G15" s="39" t="s">
        <v>558</v>
      </c>
      <c r="H15" s="39"/>
      <c r="I15" s="39"/>
      <c r="J15" s="39"/>
      <c r="K15" s="39"/>
    </row>
    <row r="16" spans="2:11" ht="57">
      <c r="B16" s="16" t="s">
        <v>557</v>
      </c>
      <c r="C16" s="16" t="s">
        <v>556</v>
      </c>
      <c r="D16" s="16"/>
      <c r="E16" s="16"/>
      <c r="G16" s="39"/>
      <c r="H16" s="39"/>
      <c r="I16" s="39"/>
      <c r="J16" s="39"/>
      <c r="K16" s="39"/>
    </row>
    <row r="17" spans="2:11" ht="99.75">
      <c r="B17" s="16" t="s">
        <v>555</v>
      </c>
      <c r="C17" s="16" t="s">
        <v>554</v>
      </c>
      <c r="D17" s="16"/>
      <c r="E17" s="16"/>
      <c r="G17" s="39"/>
      <c r="H17" s="39"/>
      <c r="I17" s="39"/>
      <c r="J17" s="39"/>
      <c r="K17" s="39"/>
    </row>
    <row r="18" spans="2:11" ht="71.25">
      <c r="B18" s="16" t="s">
        <v>553</v>
      </c>
      <c r="C18" s="16" t="s">
        <v>552</v>
      </c>
      <c r="D18" s="16"/>
      <c r="E18" s="16"/>
      <c r="G18" s="39"/>
      <c r="H18" s="39"/>
      <c r="I18" s="39"/>
      <c r="J18" s="39"/>
      <c r="K18" s="39"/>
    </row>
    <row r="19" spans="2:11" ht="99.75">
      <c r="B19" s="16" t="s">
        <v>551</v>
      </c>
      <c r="C19" s="16" t="s">
        <v>550</v>
      </c>
      <c r="D19" s="16"/>
      <c r="E19" s="16"/>
      <c r="G19" s="39"/>
      <c r="H19" s="39"/>
      <c r="I19" s="39"/>
      <c r="J19" s="39"/>
      <c r="K19" s="39"/>
    </row>
    <row r="20" spans="2:11" ht="99.75">
      <c r="B20" s="16" t="s">
        <v>549</v>
      </c>
      <c r="C20" s="16" t="s">
        <v>548</v>
      </c>
      <c r="D20" s="16"/>
      <c r="E20" s="16"/>
    </row>
  </sheetData>
  <mergeCells count="6">
    <mergeCell ref="G15:K19"/>
    <mergeCell ref="B1:K1"/>
    <mergeCell ref="B2:K2"/>
    <mergeCell ref="B4:K4"/>
    <mergeCell ref="B14:E14"/>
    <mergeCell ref="G14:K14"/>
  </mergeCells>
  <conditionalFormatting sqref="C7:J1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7:K12">
    <cfRule type="dataBar" priority="2">
      <dataBar>
        <cfvo type="min"/>
        <cfvo type="max"/>
        <color rgb="FF5B9BD5"/>
      </dataBar>
    </cfRule>
    <cfRule type="dataBar" priority="3">
      <dataBar>
        <cfvo type="min"/>
        <cfvo type="max"/>
        <color rgb="FF5B9BD5"/>
      </dataBar>
      <extLst>
        <ext xmlns:x14="http://schemas.microsoft.com/office/spreadsheetml/2009/9/main" uri="{B025F937-C7B1-47D3-B67F-A62EFF666E3E}">
          <x14:id>{93634203-AAA9-462D-A5B5-0687B2914BFA}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3634203-AAA9-462D-A5B5-0687B2914BFA}">
            <x14:dataBar>
              <x14:cfvo type="min"/>
              <x14:cfvo type="max"/>
              <x14:negativeFillColor auto="1"/>
              <x14:axisColor auto="1"/>
            </x14:dataBar>
          </x14:cfRule>
          <xm:sqref>K7:K12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715EA-D795-4A8F-9F4B-E6A1F790D036}">
  <dimension ref="B1:E18"/>
  <sheetViews>
    <sheetView workbookViewId="0">
      <selection activeCell="C21" sqref="C21"/>
    </sheetView>
  </sheetViews>
  <sheetFormatPr defaultRowHeight="14.25"/>
  <cols>
    <col min="1" max="1" width="6.125" style="15" customWidth="1"/>
    <col min="2" max="2" width="22" style="15" customWidth="1"/>
    <col min="3" max="3" width="48" style="15" customWidth="1"/>
    <col min="4" max="5" width="28" style="15" customWidth="1"/>
    <col min="6" max="16384" width="9" style="15"/>
  </cols>
  <sheetData>
    <row r="1" spans="2:5" ht="19.5">
      <c r="B1" s="45" t="s">
        <v>618</v>
      </c>
      <c r="C1" s="45"/>
      <c r="D1" s="45"/>
      <c r="E1" s="45"/>
    </row>
    <row r="3" spans="2:5" ht="15">
      <c r="B3" s="20" t="s">
        <v>617</v>
      </c>
      <c r="C3" s="20" t="s">
        <v>616</v>
      </c>
      <c r="D3" s="20" t="s">
        <v>615</v>
      </c>
      <c r="E3" s="20" t="s">
        <v>614</v>
      </c>
    </row>
    <row r="4" spans="2:5" ht="28.5">
      <c r="B4" s="16" t="s">
        <v>613</v>
      </c>
      <c r="C4" s="16" t="s">
        <v>612</v>
      </c>
      <c r="D4" s="16" t="s">
        <v>611</v>
      </c>
      <c r="E4" s="16" t="s">
        <v>610</v>
      </c>
    </row>
    <row r="5" spans="2:5" ht="28.5">
      <c r="B5" s="16" t="s">
        <v>609</v>
      </c>
      <c r="C5" s="16" t="s">
        <v>608</v>
      </c>
      <c r="D5" s="16" t="s">
        <v>607</v>
      </c>
      <c r="E5" s="16" t="s">
        <v>606</v>
      </c>
    </row>
    <row r="6" spans="2:5" ht="28.5">
      <c r="B6" s="16" t="s">
        <v>605</v>
      </c>
      <c r="C6" s="16" t="s">
        <v>604</v>
      </c>
      <c r="D6" s="16" t="s">
        <v>603</v>
      </c>
      <c r="E6" s="16" t="s">
        <v>602</v>
      </c>
    </row>
    <row r="7" spans="2:5">
      <c r="B7" s="16" t="s">
        <v>601</v>
      </c>
      <c r="C7" s="16" t="s">
        <v>600</v>
      </c>
      <c r="D7" s="16" t="s">
        <v>599</v>
      </c>
      <c r="E7" s="16" t="s">
        <v>598</v>
      </c>
    </row>
    <row r="8" spans="2:5">
      <c r="B8" s="16" t="s">
        <v>597</v>
      </c>
      <c r="C8" s="16" t="s">
        <v>596</v>
      </c>
      <c r="D8" s="16" t="s">
        <v>595</v>
      </c>
      <c r="E8" s="16" t="s">
        <v>594</v>
      </c>
    </row>
    <row r="9" spans="2:5">
      <c r="B9" s="16" t="s">
        <v>593</v>
      </c>
      <c r="C9" s="16" t="s">
        <v>592</v>
      </c>
      <c r="D9" s="16" t="s">
        <v>591</v>
      </c>
      <c r="E9" s="16" t="s">
        <v>590</v>
      </c>
    </row>
    <row r="10" spans="2:5">
      <c r="B10" s="16" t="s">
        <v>589</v>
      </c>
      <c r="C10" s="16" t="s">
        <v>588</v>
      </c>
      <c r="D10" s="16" t="s">
        <v>587</v>
      </c>
      <c r="E10" s="16" t="s">
        <v>586</v>
      </c>
    </row>
    <row r="11" spans="2:5">
      <c r="B11" s="16" t="s">
        <v>585</v>
      </c>
      <c r="C11" s="16" t="s">
        <v>584</v>
      </c>
      <c r="D11" s="16" t="s">
        <v>583</v>
      </c>
      <c r="E11" s="16" t="s">
        <v>582</v>
      </c>
    </row>
    <row r="13" spans="2:5" ht="15">
      <c r="B13" s="43" t="s">
        <v>581</v>
      </c>
      <c r="C13" s="43"/>
      <c r="D13" s="43"/>
      <c r="E13" s="43"/>
    </row>
    <row r="14" spans="2:5">
      <c r="B14" s="39" t="s">
        <v>580</v>
      </c>
      <c r="C14" s="39"/>
      <c r="D14" s="39"/>
      <c r="E14" s="39"/>
    </row>
    <row r="15" spans="2:5">
      <c r="B15" s="39"/>
      <c r="C15" s="39"/>
      <c r="D15" s="39"/>
      <c r="E15" s="39"/>
    </row>
    <row r="16" spans="2:5">
      <c r="B16" s="39"/>
      <c r="C16" s="39"/>
      <c r="D16" s="39"/>
      <c r="E16" s="39"/>
    </row>
    <row r="17" spans="2:5">
      <c r="B17" s="39"/>
      <c r="C17" s="39"/>
      <c r="D17" s="39"/>
      <c r="E17" s="39"/>
    </row>
    <row r="18" spans="2:5">
      <c r="B18" s="39"/>
      <c r="C18" s="39"/>
      <c r="D18" s="39"/>
      <c r="E18" s="39"/>
    </row>
  </sheetData>
  <mergeCells count="3">
    <mergeCell ref="B1:E1"/>
    <mergeCell ref="B13:E13"/>
    <mergeCell ref="B14:E1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6748B-FE65-4EBF-91EB-57A64834A510}">
  <dimension ref="B1:I16"/>
  <sheetViews>
    <sheetView workbookViewId="0">
      <selection activeCell="F17" sqref="F17"/>
    </sheetView>
  </sheetViews>
  <sheetFormatPr defaultRowHeight="14.25"/>
  <cols>
    <col min="1" max="1" width="6.375" style="15" customWidth="1"/>
    <col min="2" max="2" width="30" style="15" customWidth="1"/>
    <col min="3" max="3" width="20" style="15" customWidth="1"/>
    <col min="4" max="5" width="12" style="15" customWidth="1"/>
    <col min="6" max="6" width="17.625" style="15" customWidth="1"/>
    <col min="7" max="7" width="10" style="15" customWidth="1"/>
    <col min="8" max="8" width="22" style="15" customWidth="1"/>
    <col min="9" max="9" width="38" style="15" customWidth="1"/>
    <col min="10" max="16384" width="9" style="15"/>
  </cols>
  <sheetData>
    <row r="1" spans="2:9" ht="20.25">
      <c r="B1" s="46" t="s">
        <v>645</v>
      </c>
      <c r="C1" s="46"/>
      <c r="D1" s="46"/>
      <c r="E1" s="46"/>
      <c r="F1" s="46"/>
      <c r="G1" s="46"/>
      <c r="H1" s="46"/>
      <c r="I1" s="46"/>
    </row>
    <row r="3" spans="2:9" ht="30">
      <c r="B3" s="24" t="s">
        <v>644</v>
      </c>
      <c r="C3" s="24" t="s">
        <v>321</v>
      </c>
      <c r="D3" s="24" t="s">
        <v>87</v>
      </c>
      <c r="E3" s="24" t="s">
        <v>220</v>
      </c>
      <c r="F3" s="24" t="s">
        <v>197</v>
      </c>
      <c r="G3" s="24" t="s">
        <v>421</v>
      </c>
      <c r="H3" s="24" t="s">
        <v>643</v>
      </c>
      <c r="I3" s="24" t="s">
        <v>642</v>
      </c>
    </row>
    <row r="4" spans="2:9">
      <c r="B4" s="15" t="s">
        <v>641</v>
      </c>
      <c r="C4" s="15" t="s">
        <v>640</v>
      </c>
      <c r="D4" s="26">
        <v>15</v>
      </c>
      <c r="E4" s="26">
        <v>3</v>
      </c>
      <c r="F4" s="15" t="s">
        <v>216</v>
      </c>
      <c r="G4" s="25">
        <v>0.25</v>
      </c>
      <c r="H4" s="23">
        <v>6000000</v>
      </c>
      <c r="I4" s="15" t="s">
        <v>639</v>
      </c>
    </row>
    <row r="5" spans="2:9">
      <c r="B5" s="15" t="s">
        <v>638</v>
      </c>
      <c r="C5" s="15" t="s">
        <v>637</v>
      </c>
      <c r="D5" s="26">
        <v>4000</v>
      </c>
      <c r="E5" s="26">
        <v>2000</v>
      </c>
      <c r="F5" s="15" t="s">
        <v>473</v>
      </c>
      <c r="G5" s="25">
        <v>0.2</v>
      </c>
      <c r="H5" s="23">
        <v>2400000</v>
      </c>
      <c r="I5" s="15" t="s">
        <v>636</v>
      </c>
    </row>
    <row r="6" spans="2:9">
      <c r="B6" s="15" t="s">
        <v>635</v>
      </c>
      <c r="C6" s="15" t="s">
        <v>475</v>
      </c>
      <c r="D6" s="26">
        <v>70</v>
      </c>
      <c r="E6" s="26">
        <v>90</v>
      </c>
      <c r="F6" s="15" t="s">
        <v>477</v>
      </c>
      <c r="G6" s="25">
        <v>0.2</v>
      </c>
      <c r="H6" s="23">
        <v>0</v>
      </c>
      <c r="I6" s="15" t="s">
        <v>634</v>
      </c>
    </row>
    <row r="7" spans="2:9">
      <c r="B7" s="15" t="s">
        <v>633</v>
      </c>
      <c r="C7" s="15" t="s">
        <v>632</v>
      </c>
      <c r="D7" s="26">
        <v>60</v>
      </c>
      <c r="E7" s="26">
        <v>80</v>
      </c>
      <c r="F7" s="15" t="s">
        <v>477</v>
      </c>
      <c r="G7" s="25">
        <v>0.15</v>
      </c>
      <c r="H7" s="23">
        <v>0</v>
      </c>
      <c r="I7" s="15" t="s">
        <v>631</v>
      </c>
    </row>
    <row r="8" spans="2:9">
      <c r="B8" s="15" t="s">
        <v>630</v>
      </c>
      <c r="C8" s="15" t="s">
        <v>629</v>
      </c>
      <c r="D8" s="26">
        <v>10</v>
      </c>
      <c r="E8" s="26">
        <v>2</v>
      </c>
      <c r="F8" s="15" t="s">
        <v>216</v>
      </c>
      <c r="G8" s="25">
        <v>0.1</v>
      </c>
      <c r="H8" s="23">
        <v>1200000</v>
      </c>
      <c r="I8" s="15" t="s">
        <v>628</v>
      </c>
    </row>
    <row r="9" spans="2:9">
      <c r="B9" s="15" t="s">
        <v>627</v>
      </c>
      <c r="C9" s="15" t="s">
        <v>626</v>
      </c>
      <c r="D9" s="26">
        <v>100</v>
      </c>
      <c r="E9" s="26">
        <v>50</v>
      </c>
      <c r="F9" s="15" t="s">
        <v>625</v>
      </c>
      <c r="G9" s="25">
        <v>0.1</v>
      </c>
      <c r="H9" s="23">
        <v>1000000</v>
      </c>
      <c r="I9" s="15" t="s">
        <v>624</v>
      </c>
    </row>
    <row r="11" spans="2:9" ht="15">
      <c r="B11" s="24" t="s">
        <v>623</v>
      </c>
      <c r="C11" s="24" t="s">
        <v>447</v>
      </c>
    </row>
    <row r="12" spans="2:9">
      <c r="B12" s="15" t="s">
        <v>622</v>
      </c>
      <c r="C12" s="15">
        <f>SUM(G4:G9)</f>
        <v>1</v>
      </c>
    </row>
    <row r="13" spans="2:9">
      <c r="B13" s="15" t="s">
        <v>621</v>
      </c>
      <c r="C13" s="22">
        <f>SUM(H4:H9)</f>
        <v>10600000</v>
      </c>
    </row>
    <row r="14" spans="2:9">
      <c r="B14" s="15" t="s">
        <v>620</v>
      </c>
      <c r="C14" s="23">
        <v>3600000</v>
      </c>
    </row>
    <row r="15" spans="2:9">
      <c r="B15" s="15" t="s">
        <v>619</v>
      </c>
      <c r="C15" s="22">
        <f>C13-C14</f>
        <v>7000000</v>
      </c>
    </row>
    <row r="16" spans="2:9">
      <c r="B16" s="15" t="s">
        <v>249</v>
      </c>
      <c r="C16" s="21">
        <f>IF(C14=0,0,C15/C14)</f>
        <v>1.9444444444444444</v>
      </c>
    </row>
  </sheetData>
  <mergeCells count="1">
    <mergeCell ref="B1:I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64F09-7ED1-48C0-B614-B44245232173}">
  <dimension ref="B1:G19"/>
  <sheetViews>
    <sheetView workbookViewId="0"/>
  </sheetViews>
  <sheetFormatPr defaultRowHeight="14.25"/>
  <cols>
    <col min="1" max="1" width="6.125" style="15" customWidth="1"/>
    <col min="2" max="2" width="40" style="15" customWidth="1"/>
    <col min="3" max="3" width="16" style="15" customWidth="1"/>
    <col min="4" max="4" width="14" style="15" customWidth="1"/>
    <col min="5" max="5" width="12" style="15" customWidth="1"/>
    <col min="6" max="6" width="24" style="15" customWidth="1"/>
    <col min="7" max="7" width="62.25" style="15" customWidth="1"/>
    <col min="8" max="16384" width="9" style="15"/>
  </cols>
  <sheetData>
    <row r="1" spans="2:7" ht="20.25">
      <c r="B1" s="46" t="s">
        <v>666</v>
      </c>
      <c r="C1" s="46"/>
      <c r="D1" s="46"/>
      <c r="E1" s="46"/>
      <c r="F1" s="46"/>
      <c r="G1" s="46"/>
    </row>
    <row r="3" spans="2:7" ht="15">
      <c r="B3" s="24" t="s">
        <v>665</v>
      </c>
      <c r="C3" s="24" t="s">
        <v>447</v>
      </c>
      <c r="D3" s="24" t="s">
        <v>197</v>
      </c>
      <c r="E3" s="24" t="s">
        <v>664</v>
      </c>
      <c r="F3" s="24" t="s">
        <v>663</v>
      </c>
      <c r="G3" s="24" t="s">
        <v>662</v>
      </c>
    </row>
    <row r="4" spans="2:7">
      <c r="B4" s="15" t="s">
        <v>202</v>
      </c>
      <c r="C4" s="26">
        <v>5000</v>
      </c>
      <c r="D4" s="15" t="s">
        <v>203</v>
      </c>
      <c r="E4" s="15" t="s">
        <v>431</v>
      </c>
      <c r="G4" s="15" t="s">
        <v>661</v>
      </c>
    </row>
    <row r="5" spans="2:7">
      <c r="B5" s="15" t="s">
        <v>660</v>
      </c>
      <c r="C5" s="26">
        <v>3</v>
      </c>
      <c r="D5" s="15" t="s">
        <v>208</v>
      </c>
      <c r="E5" s="15" t="s">
        <v>431</v>
      </c>
      <c r="G5" s="15" t="s">
        <v>659</v>
      </c>
    </row>
    <row r="6" spans="2:7">
      <c r="B6" s="15" t="s">
        <v>658</v>
      </c>
      <c r="C6" s="26">
        <v>48</v>
      </c>
      <c r="D6" s="15" t="s">
        <v>212</v>
      </c>
      <c r="E6" s="15" t="s">
        <v>431</v>
      </c>
      <c r="G6" s="15" t="s">
        <v>657</v>
      </c>
    </row>
    <row r="7" spans="2:7">
      <c r="B7" s="15" t="s">
        <v>656</v>
      </c>
      <c r="C7" s="26">
        <v>15</v>
      </c>
      <c r="D7" s="15" t="s">
        <v>654</v>
      </c>
      <c r="E7" s="15" t="s">
        <v>431</v>
      </c>
      <c r="G7" s="15" t="s">
        <v>87</v>
      </c>
    </row>
    <row r="8" spans="2:7">
      <c r="B8" s="15" t="s">
        <v>655</v>
      </c>
      <c r="C8" s="26">
        <v>3</v>
      </c>
      <c r="D8" s="15" t="s">
        <v>654</v>
      </c>
      <c r="E8" s="15" t="s">
        <v>431</v>
      </c>
      <c r="G8" s="15" t="s">
        <v>220</v>
      </c>
    </row>
    <row r="9" spans="2:7">
      <c r="B9" s="15" t="s">
        <v>653</v>
      </c>
      <c r="C9" s="26">
        <v>1200</v>
      </c>
      <c r="D9" s="15" t="s">
        <v>222</v>
      </c>
      <c r="E9" s="15" t="s">
        <v>431</v>
      </c>
      <c r="F9" s="15">
        <f>(C7-C8)/60*C4*C5*C6*C9</f>
        <v>172800000</v>
      </c>
      <c r="G9" s="15" t="s">
        <v>652</v>
      </c>
    </row>
    <row r="12" spans="2:7" ht="30">
      <c r="B12" s="24" t="s">
        <v>229</v>
      </c>
      <c r="C12" s="24" t="s">
        <v>230</v>
      </c>
      <c r="E12" s="24" t="s">
        <v>233</v>
      </c>
      <c r="F12" s="24" t="s">
        <v>651</v>
      </c>
    </row>
    <row r="13" spans="2:7">
      <c r="B13" s="15" t="s">
        <v>235</v>
      </c>
      <c r="C13" s="23">
        <v>1200000</v>
      </c>
      <c r="E13" s="15" t="s">
        <v>650</v>
      </c>
      <c r="F13" s="22">
        <f>F9</f>
        <v>172800000</v>
      </c>
    </row>
    <row r="14" spans="2:7">
      <c r="B14" s="15" t="s">
        <v>239</v>
      </c>
      <c r="C14" s="23">
        <v>600000</v>
      </c>
      <c r="E14" s="15" t="s">
        <v>649</v>
      </c>
      <c r="F14" s="22">
        <f>Step3_KPI_Value_Scorecard!C13-Step3_KPI_Value_Scorecard!H4</f>
        <v>4600000</v>
      </c>
    </row>
    <row r="15" spans="2:7">
      <c r="B15" s="15" t="s">
        <v>243</v>
      </c>
      <c r="C15" s="23">
        <v>600000</v>
      </c>
      <c r="E15" s="15" t="s">
        <v>648</v>
      </c>
      <c r="F15" s="22">
        <f>F13+F14</f>
        <v>177400000</v>
      </c>
    </row>
    <row r="16" spans="2:7">
      <c r="B16" s="15" t="s">
        <v>647</v>
      </c>
      <c r="C16" s="23">
        <v>480000</v>
      </c>
      <c r="E16" s="15" t="s">
        <v>246</v>
      </c>
      <c r="F16" s="22">
        <f>F15-C19</f>
        <v>173800000</v>
      </c>
    </row>
    <row r="17" spans="2:6">
      <c r="B17" s="15" t="s">
        <v>253</v>
      </c>
      <c r="C17" s="23">
        <v>360000</v>
      </c>
      <c r="E17" s="15" t="s">
        <v>249</v>
      </c>
      <c r="F17" s="21">
        <f>IF(C19=0,0,F16/C19)</f>
        <v>48.277777777777779</v>
      </c>
    </row>
    <row r="18" spans="2:6">
      <c r="B18" s="15" t="s">
        <v>257</v>
      </c>
      <c r="C18" s="23">
        <v>360000</v>
      </c>
    </row>
    <row r="19" spans="2:6">
      <c r="B19" s="15" t="s">
        <v>646</v>
      </c>
      <c r="C19" s="22">
        <f>SUM(C13:C18)</f>
        <v>3600000</v>
      </c>
    </row>
  </sheetData>
  <mergeCells count="1">
    <mergeCell ref="B1:G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4BACF-E80B-416D-AAFB-2F687DF13E46}">
  <dimension ref="B1:E10"/>
  <sheetViews>
    <sheetView workbookViewId="0">
      <selection activeCell="G27" sqref="G27"/>
    </sheetView>
  </sheetViews>
  <sheetFormatPr defaultRowHeight="14.25"/>
  <cols>
    <col min="1" max="1" width="6.5" style="15" customWidth="1"/>
    <col min="2" max="2" width="18" style="15" customWidth="1"/>
    <col min="3" max="3" width="50" style="15" customWidth="1"/>
    <col min="4" max="4" width="36" style="15" customWidth="1"/>
    <col min="5" max="5" width="16" style="15" customWidth="1"/>
    <col min="6" max="16384" width="9" style="15"/>
  </cols>
  <sheetData>
    <row r="1" spans="2:5" ht="20.25">
      <c r="B1" s="46" t="s">
        <v>685</v>
      </c>
      <c r="C1" s="46"/>
      <c r="D1" s="46"/>
      <c r="E1" s="46"/>
    </row>
    <row r="3" spans="2:5" ht="15">
      <c r="B3" s="24" t="s">
        <v>36</v>
      </c>
      <c r="C3" s="24" t="s">
        <v>684</v>
      </c>
      <c r="D3" s="24" t="s">
        <v>683</v>
      </c>
      <c r="E3" s="24" t="s">
        <v>41</v>
      </c>
    </row>
    <row r="4" spans="2:5">
      <c r="B4" s="15" t="s">
        <v>87</v>
      </c>
      <c r="C4" s="15" t="s">
        <v>682</v>
      </c>
      <c r="D4" s="15" t="s">
        <v>681</v>
      </c>
      <c r="E4" s="15" t="s">
        <v>49</v>
      </c>
    </row>
    <row r="5" spans="2:5">
      <c r="B5" s="15" t="s">
        <v>83</v>
      </c>
      <c r="C5" s="15" t="s">
        <v>680</v>
      </c>
      <c r="D5" s="15" t="s">
        <v>679</v>
      </c>
      <c r="E5" s="15" t="s">
        <v>49</v>
      </c>
    </row>
    <row r="6" spans="2:5">
      <c r="B6" s="15" t="s">
        <v>475</v>
      </c>
      <c r="C6" s="15" t="s">
        <v>678</v>
      </c>
      <c r="D6" s="15" t="s">
        <v>677</v>
      </c>
      <c r="E6" s="15" t="s">
        <v>49</v>
      </c>
    </row>
    <row r="7" spans="2:5">
      <c r="B7" s="15" t="s">
        <v>676</v>
      </c>
      <c r="C7" s="15" t="s">
        <v>675</v>
      </c>
      <c r="D7" s="15" t="s">
        <v>674</v>
      </c>
      <c r="E7" s="15" t="s">
        <v>49</v>
      </c>
    </row>
    <row r="8" spans="2:5">
      <c r="B8" s="15" t="s">
        <v>447</v>
      </c>
      <c r="C8" s="15" t="s">
        <v>673</v>
      </c>
      <c r="D8" s="15" t="s">
        <v>672</v>
      </c>
      <c r="E8" s="15" t="s">
        <v>49</v>
      </c>
    </row>
    <row r="9" spans="2:5">
      <c r="B9" s="15" t="s">
        <v>220</v>
      </c>
      <c r="C9" s="15" t="s">
        <v>671</v>
      </c>
      <c r="D9" s="15" t="s">
        <v>670</v>
      </c>
      <c r="E9" s="15" t="s">
        <v>49</v>
      </c>
    </row>
    <row r="10" spans="2:5">
      <c r="B10" s="15" t="s">
        <v>669</v>
      </c>
      <c r="C10" s="15" t="s">
        <v>668</v>
      </c>
      <c r="D10" s="15" t="s">
        <v>667</v>
      </c>
      <c r="E10" s="15" t="s">
        <v>49</v>
      </c>
    </row>
  </sheetData>
  <mergeCells count="1">
    <mergeCell ref="B1:E1"/>
  </mergeCells>
  <dataValidations count="1">
    <dataValidation type="list" sqref="E4:E10" xr:uid="{00000000-0002-0000-0200-000000000000}">
      <formula1>"To Validate,Validated,Needs Revision"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C4609-0683-457E-AA8C-96E2A8112381}">
  <dimension ref="B1:L30"/>
  <sheetViews>
    <sheetView topLeftCell="A11" workbookViewId="0"/>
  </sheetViews>
  <sheetFormatPr defaultRowHeight="14.25"/>
  <cols>
    <col min="1" max="1" width="5.75" style="15" customWidth="1"/>
    <col min="2" max="2" width="24" style="15" customWidth="1"/>
    <col min="3" max="3" width="30" style="15" customWidth="1"/>
    <col min="4" max="4" width="18" style="15" customWidth="1"/>
    <col min="5" max="5" width="20" style="15" customWidth="1"/>
    <col min="6" max="6" width="24" style="15" customWidth="1"/>
    <col min="7" max="7" width="32" style="15" customWidth="1"/>
    <col min="8" max="8" width="28" style="15" customWidth="1"/>
    <col min="9" max="9" width="20" style="15" customWidth="1"/>
    <col min="10" max="10" width="22" style="15" customWidth="1"/>
    <col min="11" max="11" width="38" style="15" customWidth="1"/>
    <col min="12" max="12" width="30" style="15" customWidth="1"/>
    <col min="13" max="16384" width="9" style="15"/>
  </cols>
  <sheetData>
    <row r="1" spans="2:12" ht="20.25">
      <c r="B1" s="35" t="s">
        <v>770</v>
      </c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2:12">
      <c r="B2" s="36" t="s">
        <v>769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2:12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30">
      <c r="B4" s="24" t="s">
        <v>768</v>
      </c>
      <c r="C4" s="24" t="s">
        <v>767</v>
      </c>
      <c r="D4" s="24" t="s">
        <v>766</v>
      </c>
      <c r="E4" s="24" t="s">
        <v>48</v>
      </c>
      <c r="F4" s="24" t="s">
        <v>765</v>
      </c>
      <c r="G4" s="24" t="s">
        <v>764</v>
      </c>
      <c r="H4" s="24" t="s">
        <v>763</v>
      </c>
      <c r="I4" s="24" t="s">
        <v>762</v>
      </c>
      <c r="J4" s="24" t="s">
        <v>761</v>
      </c>
      <c r="K4" s="24" t="s">
        <v>760</v>
      </c>
      <c r="L4" s="24" t="s">
        <v>759</v>
      </c>
    </row>
    <row r="5" spans="2:12" ht="28.5">
      <c r="B5" s="16" t="s">
        <v>758</v>
      </c>
      <c r="C5" s="16" t="s">
        <v>757</v>
      </c>
      <c r="D5" s="27" t="s">
        <v>756</v>
      </c>
      <c r="E5" s="16" t="s">
        <v>70</v>
      </c>
      <c r="F5" s="16" t="s">
        <v>755</v>
      </c>
      <c r="G5" s="27" t="s">
        <v>754</v>
      </c>
      <c r="H5" s="27" t="s">
        <v>753</v>
      </c>
      <c r="I5" s="27" t="s">
        <v>752</v>
      </c>
      <c r="J5" s="27" t="s">
        <v>429</v>
      </c>
      <c r="K5" s="16" t="s">
        <v>751</v>
      </c>
      <c r="L5" s="27" t="s">
        <v>750</v>
      </c>
    </row>
    <row r="6" spans="2:12" ht="28.5">
      <c r="B6" s="16" t="s">
        <v>749</v>
      </c>
      <c r="C6" s="16" t="s">
        <v>748</v>
      </c>
      <c r="D6" s="27" t="s">
        <v>739</v>
      </c>
      <c r="E6" s="16" t="s">
        <v>747</v>
      </c>
      <c r="F6" s="16" t="s">
        <v>746</v>
      </c>
      <c r="G6" s="27" t="s">
        <v>736</v>
      </c>
      <c r="H6" s="27" t="s">
        <v>745</v>
      </c>
      <c r="I6" s="27" t="s">
        <v>744</v>
      </c>
      <c r="J6" s="27" t="s">
        <v>429</v>
      </c>
      <c r="K6" s="16" t="s">
        <v>743</v>
      </c>
      <c r="L6" s="27" t="s">
        <v>742</v>
      </c>
    </row>
    <row r="7" spans="2:12" ht="28.5">
      <c r="B7" s="16" t="s">
        <v>741</v>
      </c>
      <c r="C7" s="16" t="s">
        <v>740</v>
      </c>
      <c r="D7" s="27" t="s">
        <v>739</v>
      </c>
      <c r="E7" s="16" t="s">
        <v>738</v>
      </c>
      <c r="F7" s="16" t="s">
        <v>737</v>
      </c>
      <c r="G7" s="27" t="s">
        <v>736</v>
      </c>
      <c r="H7" s="27" t="s">
        <v>735</v>
      </c>
      <c r="I7" s="27" t="s">
        <v>734</v>
      </c>
      <c r="J7" s="27" t="s">
        <v>429</v>
      </c>
      <c r="K7" s="16" t="s">
        <v>733</v>
      </c>
      <c r="L7" s="27" t="s">
        <v>732</v>
      </c>
    </row>
    <row r="8" spans="2:12" ht="28.5">
      <c r="B8" s="16" t="s">
        <v>731</v>
      </c>
      <c r="C8" s="16" t="s">
        <v>730</v>
      </c>
      <c r="D8" s="27" t="s">
        <v>729</v>
      </c>
      <c r="E8" s="16" t="s">
        <v>70</v>
      </c>
      <c r="F8" s="16" t="s">
        <v>728</v>
      </c>
      <c r="G8" s="27" t="s">
        <v>727</v>
      </c>
      <c r="H8" s="27" t="s">
        <v>726</v>
      </c>
      <c r="I8" s="27" t="s">
        <v>709</v>
      </c>
      <c r="J8" s="27" t="s">
        <v>725</v>
      </c>
      <c r="K8" s="16" t="s">
        <v>724</v>
      </c>
      <c r="L8" s="27" t="s">
        <v>723</v>
      </c>
    </row>
    <row r="9" spans="2:12" ht="28.5">
      <c r="B9" s="16" t="s">
        <v>722</v>
      </c>
      <c r="C9" s="16" t="s">
        <v>721</v>
      </c>
      <c r="D9" s="27" t="s">
        <v>713</v>
      </c>
      <c r="E9" s="16" t="s">
        <v>70</v>
      </c>
      <c r="F9" s="16" t="s">
        <v>720</v>
      </c>
      <c r="G9" s="27" t="s">
        <v>719</v>
      </c>
      <c r="H9" s="27" t="s">
        <v>718</v>
      </c>
      <c r="I9" s="27" t="s">
        <v>709</v>
      </c>
      <c r="J9" s="27" t="s">
        <v>431</v>
      </c>
      <c r="K9" s="16" t="s">
        <v>717</v>
      </c>
      <c r="L9" s="27" t="s">
        <v>716</v>
      </c>
    </row>
    <row r="10" spans="2:12" ht="28.5">
      <c r="B10" s="16" t="s">
        <v>715</v>
      </c>
      <c r="C10" s="16" t="s">
        <v>714</v>
      </c>
      <c r="D10" s="27" t="s">
        <v>713</v>
      </c>
      <c r="E10" s="16" t="s">
        <v>298</v>
      </c>
      <c r="F10" s="16" t="s">
        <v>712</v>
      </c>
      <c r="G10" s="27" t="s">
        <v>711</v>
      </c>
      <c r="H10" s="27" t="s">
        <v>710</v>
      </c>
      <c r="I10" s="27" t="s">
        <v>709</v>
      </c>
      <c r="J10" s="27" t="s">
        <v>431</v>
      </c>
      <c r="K10" s="16" t="s">
        <v>708</v>
      </c>
      <c r="L10" s="27" t="s">
        <v>707</v>
      </c>
    </row>
    <row r="11" spans="2:12">
      <c r="B11" s="16"/>
      <c r="C11" s="16"/>
      <c r="D11" s="27"/>
      <c r="E11" s="16"/>
      <c r="F11" s="16"/>
      <c r="G11" s="27"/>
      <c r="H11" s="27"/>
      <c r="I11" s="27"/>
      <c r="J11" s="27"/>
      <c r="K11" s="16"/>
      <c r="L11" s="27"/>
    </row>
    <row r="12" spans="2:12">
      <c r="B12" s="16"/>
      <c r="C12" s="16"/>
      <c r="D12" s="27"/>
      <c r="E12" s="16"/>
      <c r="F12" s="16"/>
      <c r="G12" s="27"/>
      <c r="H12" s="27"/>
      <c r="I12" s="27"/>
      <c r="J12" s="27"/>
      <c r="K12" s="16"/>
      <c r="L12" s="27"/>
    </row>
    <row r="13" spans="2:12" ht="15">
      <c r="B13" s="24" t="s">
        <v>706</v>
      </c>
      <c r="C13" s="24" t="s">
        <v>560</v>
      </c>
      <c r="D13" s="28" t="s">
        <v>40</v>
      </c>
      <c r="E13" s="24" t="s">
        <v>41</v>
      </c>
      <c r="F13" s="16"/>
      <c r="G13" s="27"/>
      <c r="H13" s="27"/>
      <c r="I13" s="27"/>
      <c r="J13" s="27"/>
      <c r="K13" s="16"/>
      <c r="L13" s="27"/>
    </row>
    <row r="14" spans="2:12" ht="28.5">
      <c r="B14" s="16" t="s">
        <v>705</v>
      </c>
      <c r="C14" s="16" t="s">
        <v>704</v>
      </c>
      <c r="D14" s="27" t="s">
        <v>703</v>
      </c>
      <c r="E14" s="27" t="s">
        <v>49</v>
      </c>
      <c r="F14" s="16"/>
      <c r="G14" s="27"/>
      <c r="H14" s="27"/>
      <c r="I14" s="27"/>
      <c r="J14" s="27"/>
      <c r="K14" s="16"/>
      <c r="L14" s="27"/>
    </row>
    <row r="15" spans="2:12" ht="28.5">
      <c r="B15" s="16" t="s">
        <v>702</v>
      </c>
      <c r="C15" s="16" t="s">
        <v>701</v>
      </c>
      <c r="D15" s="27" t="s">
        <v>440</v>
      </c>
      <c r="E15" s="27" t="s">
        <v>49</v>
      </c>
      <c r="F15" s="16"/>
      <c r="G15" s="27"/>
      <c r="H15" s="27"/>
      <c r="I15" s="27"/>
      <c r="J15" s="27"/>
      <c r="K15" s="16"/>
      <c r="L15" s="27"/>
    </row>
    <row r="16" spans="2:12" ht="28.5">
      <c r="B16" s="16" t="s">
        <v>700</v>
      </c>
      <c r="C16" s="16" t="s">
        <v>699</v>
      </c>
      <c r="D16" s="27" t="s">
        <v>698</v>
      </c>
      <c r="E16" s="27" t="s">
        <v>49</v>
      </c>
      <c r="F16" s="16"/>
      <c r="G16" s="27"/>
      <c r="H16" s="27"/>
      <c r="I16" s="27"/>
      <c r="J16" s="27"/>
      <c r="K16" s="16"/>
      <c r="L16" s="27"/>
    </row>
    <row r="17" spans="2:12" ht="28.5">
      <c r="B17" s="16" t="s">
        <v>697</v>
      </c>
      <c r="C17" s="16" t="s">
        <v>696</v>
      </c>
      <c r="D17" s="27" t="s">
        <v>695</v>
      </c>
      <c r="E17" s="27" t="s">
        <v>49</v>
      </c>
      <c r="F17" s="16"/>
      <c r="G17" s="27"/>
      <c r="H17" s="27"/>
      <c r="I17" s="27"/>
      <c r="J17" s="27"/>
      <c r="K17" s="16"/>
      <c r="L17" s="27"/>
    </row>
    <row r="18" spans="2:12" ht="28.5">
      <c r="B18" s="16" t="s">
        <v>694</v>
      </c>
      <c r="C18" s="16" t="s">
        <v>693</v>
      </c>
      <c r="D18" s="27" t="s">
        <v>81</v>
      </c>
      <c r="E18" s="27" t="s">
        <v>49</v>
      </c>
      <c r="F18" s="16"/>
      <c r="G18" s="27"/>
      <c r="H18" s="27"/>
      <c r="I18" s="27"/>
      <c r="J18" s="27"/>
      <c r="K18" s="16"/>
      <c r="L18" s="27"/>
    </row>
    <row r="19" spans="2:12" ht="28.5">
      <c r="B19" s="16" t="s">
        <v>692</v>
      </c>
      <c r="C19" s="16" t="s">
        <v>691</v>
      </c>
      <c r="D19" s="27" t="s">
        <v>48</v>
      </c>
      <c r="E19" s="27" t="s">
        <v>49</v>
      </c>
      <c r="F19" s="16"/>
      <c r="G19" s="27"/>
      <c r="H19" s="27"/>
      <c r="I19" s="27"/>
      <c r="J19" s="27"/>
      <c r="K19" s="16"/>
      <c r="L19" s="27"/>
    </row>
    <row r="20" spans="2:12" ht="28.5">
      <c r="B20" s="16" t="s">
        <v>690</v>
      </c>
      <c r="C20" s="16" t="s">
        <v>689</v>
      </c>
      <c r="D20" s="27" t="s">
        <v>294</v>
      </c>
      <c r="E20" s="27" t="s">
        <v>49</v>
      </c>
      <c r="F20" s="16"/>
      <c r="G20" s="27"/>
      <c r="H20" s="27"/>
      <c r="I20" s="27"/>
      <c r="J20" s="27"/>
      <c r="K20" s="16"/>
      <c r="L20" s="27"/>
    </row>
    <row r="21" spans="2:12" ht="28.5">
      <c r="B21" s="16" t="s">
        <v>688</v>
      </c>
      <c r="C21" s="16" t="s">
        <v>687</v>
      </c>
      <c r="D21" s="27" t="s">
        <v>686</v>
      </c>
      <c r="E21" s="27" t="s">
        <v>49</v>
      </c>
      <c r="F21" s="16"/>
      <c r="G21" s="27"/>
      <c r="H21" s="27"/>
      <c r="I21" s="27"/>
      <c r="J21" s="27"/>
      <c r="K21" s="16"/>
      <c r="L21" s="27"/>
    </row>
    <row r="22" spans="2:12">
      <c r="B22" s="16"/>
      <c r="C22" s="16"/>
      <c r="D22" s="27"/>
      <c r="E22" s="27"/>
      <c r="F22" s="16"/>
      <c r="G22" s="27"/>
      <c r="H22" s="27"/>
      <c r="I22" s="27"/>
      <c r="J22" s="27"/>
      <c r="K22" s="16"/>
      <c r="L22" s="27"/>
    </row>
    <row r="23" spans="2:12">
      <c r="B23" s="16"/>
      <c r="C23" s="16"/>
      <c r="D23" s="27"/>
      <c r="E23" s="27"/>
      <c r="F23" s="16"/>
      <c r="G23" s="27"/>
      <c r="H23" s="27"/>
      <c r="I23" s="27"/>
      <c r="J23" s="27"/>
      <c r="K23" s="16"/>
      <c r="L23" s="27"/>
    </row>
    <row r="24" spans="2:12">
      <c r="B24" s="16"/>
      <c r="C24" s="16"/>
      <c r="D24" s="27"/>
      <c r="E24" s="27"/>
      <c r="F24" s="16"/>
      <c r="G24" s="27"/>
      <c r="H24" s="27"/>
      <c r="I24" s="27"/>
      <c r="J24" s="27"/>
      <c r="K24" s="16"/>
      <c r="L24" s="27"/>
    </row>
    <row r="25" spans="2:12">
      <c r="B25" s="16"/>
      <c r="C25" s="16"/>
      <c r="D25" s="27"/>
      <c r="E25" s="27"/>
      <c r="F25" s="16"/>
      <c r="G25" s="27"/>
      <c r="H25" s="27"/>
      <c r="I25" s="27"/>
      <c r="J25" s="27"/>
      <c r="K25" s="16"/>
      <c r="L25" s="27"/>
    </row>
    <row r="26" spans="2:12">
      <c r="B26" s="16"/>
      <c r="C26" s="16"/>
      <c r="D26" s="27"/>
      <c r="E26" s="27"/>
      <c r="F26" s="16"/>
      <c r="G26" s="27"/>
      <c r="H26" s="27"/>
      <c r="I26" s="27"/>
      <c r="J26" s="27"/>
      <c r="K26" s="16"/>
      <c r="L26" s="27"/>
    </row>
    <row r="27" spans="2:12">
      <c r="B27" s="16"/>
      <c r="C27" s="16"/>
      <c r="D27" s="27"/>
      <c r="E27" s="27"/>
      <c r="F27" s="16"/>
      <c r="G27" s="27"/>
      <c r="H27" s="27"/>
      <c r="I27" s="27"/>
      <c r="J27" s="27"/>
      <c r="K27" s="16"/>
      <c r="L27" s="27"/>
    </row>
    <row r="28" spans="2:12">
      <c r="B28" s="16"/>
      <c r="C28" s="16"/>
      <c r="D28" s="27"/>
      <c r="E28" s="27"/>
      <c r="F28" s="16"/>
      <c r="G28" s="27"/>
      <c r="H28" s="27"/>
      <c r="I28" s="27"/>
      <c r="J28" s="27"/>
      <c r="K28" s="16"/>
      <c r="L28" s="27"/>
    </row>
    <row r="29" spans="2:12">
      <c r="B29" s="16"/>
      <c r="C29" s="16"/>
      <c r="D29" s="27"/>
      <c r="E29" s="27"/>
      <c r="F29" s="16"/>
      <c r="G29" s="27"/>
      <c r="H29" s="27"/>
      <c r="I29" s="27"/>
      <c r="J29" s="27"/>
      <c r="K29" s="16"/>
      <c r="L29" s="27"/>
    </row>
    <row r="30" spans="2:12">
      <c r="B30" s="16"/>
      <c r="C30" s="16"/>
      <c r="D30" s="27"/>
      <c r="E30" s="27"/>
      <c r="F30" s="16"/>
      <c r="G30" s="27"/>
      <c r="H30" s="27"/>
      <c r="I30" s="27"/>
      <c r="J30" s="27"/>
      <c r="K30" s="16"/>
      <c r="L30" s="27"/>
    </row>
  </sheetData>
  <mergeCells count="2">
    <mergeCell ref="B1:L1"/>
    <mergeCell ref="B2:L2"/>
  </mergeCells>
  <dataValidations count="4">
    <dataValidation type="list" sqref="E14:E30" xr:uid="{00000000-0002-0000-0000-000003000000}">
      <formula1>"To Validate,Validated,Needs Revision"</formula1>
    </dataValidation>
    <dataValidation type="list" sqref="J5:J30" xr:uid="{00000000-0002-0000-0000-000002000000}">
      <formula1>"No,Sometimes,Yes"</formula1>
    </dataValidation>
    <dataValidation type="list" sqref="I5:I30" xr:uid="{00000000-0002-0000-0000-000001000000}">
      <formula1>"Allowed,Allowed with MFA,Allowed with managed device,Restricted,Not Allowed"</formula1>
    </dataValidation>
    <dataValidation type="list" sqref="D5:D30" xr:uid="{00000000-0002-0000-0000-000000000000}">
      <formula1>"Public,Internal,Confidential,Highly Restricted"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35"/>
  <sheetViews>
    <sheetView topLeftCell="A12" workbookViewId="0">
      <selection activeCell="C12" sqref="C12"/>
    </sheetView>
  </sheetViews>
  <sheetFormatPr defaultRowHeight="14.25"/>
  <cols>
    <col min="1" max="1" width="5.875" customWidth="1"/>
    <col min="2" max="2" width="16" customWidth="1"/>
    <col min="3" max="3" width="52" customWidth="1"/>
    <col min="4" max="4" width="14" customWidth="1"/>
    <col min="5" max="5" width="18" customWidth="1"/>
    <col min="6" max="6" width="16" customWidth="1"/>
    <col min="7" max="7" width="12" customWidth="1"/>
    <col min="8" max="8" width="14" customWidth="1"/>
    <col min="9" max="9" width="12" customWidth="1"/>
    <col min="10" max="10" width="18" customWidth="1"/>
    <col min="11" max="11" width="16" customWidth="1"/>
  </cols>
  <sheetData>
    <row r="1" spans="2:11" ht="20.25">
      <c r="B1" s="37" t="s">
        <v>104</v>
      </c>
      <c r="C1" s="37"/>
      <c r="D1" s="37"/>
      <c r="E1" s="37"/>
      <c r="F1" s="37"/>
      <c r="G1" s="37"/>
      <c r="H1" s="37"/>
      <c r="I1" s="37"/>
      <c r="J1" s="37"/>
      <c r="K1" s="37"/>
    </row>
    <row r="2" spans="2:11">
      <c r="B2" s="38" t="s">
        <v>105</v>
      </c>
      <c r="C2" s="38"/>
      <c r="D2" s="38"/>
      <c r="E2" s="38"/>
      <c r="F2" s="38"/>
      <c r="G2" s="38"/>
      <c r="H2" s="38"/>
      <c r="I2" s="38"/>
      <c r="J2" s="38"/>
      <c r="K2" s="38"/>
    </row>
    <row r="3" spans="2:11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30">
      <c r="B4" s="1" t="s">
        <v>106</v>
      </c>
      <c r="C4" s="1" t="s">
        <v>107</v>
      </c>
      <c r="D4" s="1" t="s">
        <v>108</v>
      </c>
      <c r="E4" s="1" t="s">
        <v>109</v>
      </c>
      <c r="F4" s="1" t="s">
        <v>110</v>
      </c>
      <c r="G4" s="1" t="s">
        <v>40</v>
      </c>
      <c r="H4" s="2"/>
      <c r="I4" s="1" t="s">
        <v>111</v>
      </c>
      <c r="J4" s="1" t="s">
        <v>112</v>
      </c>
      <c r="K4" s="1" t="s">
        <v>113</v>
      </c>
    </row>
    <row r="5" spans="2:11" ht="42.75">
      <c r="B5" s="2" t="s">
        <v>114</v>
      </c>
      <c r="C5" s="2" t="s">
        <v>115</v>
      </c>
      <c r="D5" s="2">
        <v>4</v>
      </c>
      <c r="E5" s="2" t="s">
        <v>116</v>
      </c>
      <c r="F5" s="2" t="s">
        <v>117</v>
      </c>
      <c r="G5" s="2" t="s">
        <v>118</v>
      </c>
      <c r="H5" s="2"/>
      <c r="I5" s="2" t="s">
        <v>119</v>
      </c>
      <c r="J5" s="2">
        <f>AVERAGE(D5:D14)</f>
        <v>3.4</v>
      </c>
      <c r="K5" s="2" t="s">
        <v>120</v>
      </c>
    </row>
    <row r="6" spans="2:11" ht="42.75">
      <c r="B6" s="2" t="s">
        <v>121</v>
      </c>
      <c r="C6" s="2" t="s">
        <v>122</v>
      </c>
      <c r="D6" s="2">
        <v>4</v>
      </c>
      <c r="E6" s="2" t="s">
        <v>123</v>
      </c>
      <c r="F6" s="2" t="s">
        <v>124</v>
      </c>
      <c r="G6" s="2" t="s">
        <v>125</v>
      </c>
      <c r="H6" s="2"/>
      <c r="I6" s="2" t="s">
        <v>126</v>
      </c>
      <c r="J6" s="2">
        <f>MIN(D5:D14)</f>
        <v>2</v>
      </c>
      <c r="K6" s="2" t="s">
        <v>127</v>
      </c>
    </row>
    <row r="7" spans="2:11" ht="42.75">
      <c r="B7" s="2" t="s">
        <v>128</v>
      </c>
      <c r="C7" s="2" t="s">
        <v>129</v>
      </c>
      <c r="D7" s="2">
        <v>4</v>
      </c>
      <c r="E7" s="2" t="s">
        <v>130</v>
      </c>
      <c r="F7" s="2" t="s">
        <v>131</v>
      </c>
      <c r="G7" s="2" t="s">
        <v>132</v>
      </c>
      <c r="H7" s="2"/>
      <c r="I7" s="2" t="s">
        <v>133</v>
      </c>
      <c r="J7" s="2">
        <f>MAX(D5:D14)</f>
        <v>5</v>
      </c>
      <c r="K7" s="2" t="s">
        <v>134</v>
      </c>
    </row>
    <row r="8" spans="2:11" ht="28.5">
      <c r="B8" s="2" t="s">
        <v>135</v>
      </c>
      <c r="C8" s="2" t="s">
        <v>136</v>
      </c>
      <c r="D8" s="2">
        <v>3</v>
      </c>
      <c r="E8" s="2" t="s">
        <v>137</v>
      </c>
      <c r="F8" s="2" t="s">
        <v>138</v>
      </c>
      <c r="G8" s="2" t="s">
        <v>139</v>
      </c>
      <c r="H8" s="2"/>
      <c r="I8" s="2"/>
      <c r="J8" s="2"/>
      <c r="K8" s="2"/>
    </row>
    <row r="9" spans="2:11" ht="28.5">
      <c r="B9" s="2" t="s">
        <v>140</v>
      </c>
      <c r="C9" s="2" t="s">
        <v>136</v>
      </c>
      <c r="D9" s="2">
        <v>3</v>
      </c>
      <c r="E9" s="2" t="s">
        <v>141</v>
      </c>
      <c r="F9" s="2" t="s">
        <v>142</v>
      </c>
      <c r="G9" s="2" t="s">
        <v>143</v>
      </c>
      <c r="H9" s="2"/>
      <c r="I9" s="2"/>
      <c r="J9" s="2"/>
      <c r="K9" s="2"/>
    </row>
    <row r="10" spans="2:11" ht="28.5">
      <c r="B10" s="2" t="s">
        <v>144</v>
      </c>
      <c r="C10" s="2" t="s">
        <v>145</v>
      </c>
      <c r="D10" s="2">
        <v>2</v>
      </c>
      <c r="E10" s="2" t="s">
        <v>146</v>
      </c>
      <c r="F10" s="2" t="s">
        <v>147</v>
      </c>
      <c r="G10" s="2" t="s">
        <v>148</v>
      </c>
      <c r="H10" s="2"/>
      <c r="I10" s="2"/>
      <c r="J10" s="2"/>
      <c r="K10" s="2"/>
    </row>
    <row r="11" spans="2:11" ht="42.75">
      <c r="B11" s="2" t="s">
        <v>149</v>
      </c>
      <c r="C11" s="2" t="s">
        <v>136</v>
      </c>
      <c r="D11" s="2">
        <v>3</v>
      </c>
      <c r="E11" s="2" t="s">
        <v>150</v>
      </c>
      <c r="F11" s="2" t="s">
        <v>151</v>
      </c>
      <c r="G11" s="2" t="s">
        <v>152</v>
      </c>
      <c r="H11" s="2"/>
      <c r="I11" s="2"/>
      <c r="J11" s="2"/>
      <c r="K11" s="2"/>
    </row>
    <row r="12" spans="2:11" ht="28.5">
      <c r="B12" s="2" t="s">
        <v>153</v>
      </c>
      <c r="C12" s="2" t="s">
        <v>154</v>
      </c>
      <c r="D12" s="2">
        <v>5</v>
      </c>
      <c r="E12" s="2" t="s">
        <v>155</v>
      </c>
      <c r="F12" s="2" t="s">
        <v>156</v>
      </c>
      <c r="G12" s="2" t="s">
        <v>152</v>
      </c>
      <c r="H12" s="2"/>
      <c r="I12" s="2"/>
      <c r="J12" s="2"/>
      <c r="K12" s="2"/>
    </row>
    <row r="13" spans="2:11" ht="28.5">
      <c r="B13" s="2" t="s">
        <v>157</v>
      </c>
      <c r="C13" s="2" t="s">
        <v>154</v>
      </c>
      <c r="D13" s="2">
        <v>4</v>
      </c>
      <c r="E13" s="2" t="s">
        <v>158</v>
      </c>
      <c r="F13" s="2" t="s">
        <v>159</v>
      </c>
      <c r="G13" s="2" t="s">
        <v>160</v>
      </c>
      <c r="H13" s="2"/>
      <c r="I13" s="2"/>
      <c r="J13" s="2"/>
      <c r="K13" s="2"/>
    </row>
    <row r="14" spans="2:11" ht="42.75">
      <c r="B14" s="2" t="s">
        <v>161</v>
      </c>
      <c r="C14" s="2" t="s">
        <v>162</v>
      </c>
      <c r="D14" s="2">
        <v>2</v>
      </c>
      <c r="E14" s="2" t="s">
        <v>163</v>
      </c>
      <c r="F14" s="2" t="s">
        <v>164</v>
      </c>
      <c r="G14" s="2" t="s">
        <v>148</v>
      </c>
      <c r="H14" s="2"/>
      <c r="I14" s="2"/>
      <c r="J14" s="2"/>
      <c r="K14" s="2"/>
    </row>
    <row r="15" spans="2:11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2:11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ht="30">
      <c r="B17" s="1" t="s">
        <v>165</v>
      </c>
      <c r="C17" s="1" t="s">
        <v>166</v>
      </c>
      <c r="D17" s="1" t="s">
        <v>167</v>
      </c>
      <c r="E17" s="1" t="s">
        <v>168</v>
      </c>
      <c r="F17" s="1" t="s">
        <v>169</v>
      </c>
      <c r="G17" s="1" t="s">
        <v>170</v>
      </c>
      <c r="H17" s="1" t="s">
        <v>171</v>
      </c>
      <c r="I17" s="1" t="s">
        <v>172</v>
      </c>
      <c r="J17" s="1" t="s">
        <v>173</v>
      </c>
      <c r="K17" s="1" t="s">
        <v>174</v>
      </c>
    </row>
    <row r="18" spans="2:11">
      <c r="B18" s="2" t="s">
        <v>175</v>
      </c>
      <c r="C18" s="2" t="s">
        <v>176</v>
      </c>
      <c r="D18" s="3">
        <v>4</v>
      </c>
      <c r="E18" s="3">
        <v>4</v>
      </c>
      <c r="F18" s="3">
        <v>4</v>
      </c>
      <c r="G18" s="3">
        <v>4</v>
      </c>
      <c r="H18" s="3">
        <v>5</v>
      </c>
      <c r="I18" s="3">
        <v>3</v>
      </c>
      <c r="J18" s="3">
        <v>2</v>
      </c>
      <c r="K18" s="4">
        <f>SUMPRODUCT(D18:J18,$D$25:$J$25)</f>
        <v>3.7</v>
      </c>
    </row>
    <row r="19" spans="2:11">
      <c r="B19" s="2" t="s">
        <v>177</v>
      </c>
      <c r="C19" s="2" t="s">
        <v>178</v>
      </c>
      <c r="D19" s="3">
        <v>5</v>
      </c>
      <c r="E19" s="3">
        <v>4</v>
      </c>
      <c r="F19" s="3">
        <v>5</v>
      </c>
      <c r="G19" s="3">
        <v>4</v>
      </c>
      <c r="H19" s="3">
        <v>4</v>
      </c>
      <c r="I19" s="3">
        <v>4</v>
      </c>
      <c r="J19" s="3">
        <v>4</v>
      </c>
      <c r="K19" s="4">
        <f>SUMPRODUCT(D19:J19,$D$25:$J$25)</f>
        <v>4.3499999999999996</v>
      </c>
    </row>
    <row r="20" spans="2:11">
      <c r="B20" s="2" t="s">
        <v>179</v>
      </c>
      <c r="C20" s="2" t="s">
        <v>180</v>
      </c>
      <c r="D20" s="3">
        <v>5</v>
      </c>
      <c r="E20" s="3">
        <v>4</v>
      </c>
      <c r="F20" s="3">
        <v>5</v>
      </c>
      <c r="G20" s="3">
        <v>3</v>
      </c>
      <c r="H20" s="3">
        <v>4</v>
      </c>
      <c r="I20" s="3">
        <v>4</v>
      </c>
      <c r="J20" s="3">
        <v>5</v>
      </c>
      <c r="K20" s="4">
        <f>SUMPRODUCT(D20:J20,$D$25:$J$25)</f>
        <v>4.3999999999999995</v>
      </c>
    </row>
    <row r="21" spans="2:11">
      <c r="B21" s="2" t="s">
        <v>181</v>
      </c>
      <c r="C21" s="2" t="s">
        <v>182</v>
      </c>
      <c r="D21" s="3">
        <v>4</v>
      </c>
      <c r="E21" s="3">
        <v>5</v>
      </c>
      <c r="F21" s="3">
        <v>3</v>
      </c>
      <c r="G21" s="3">
        <v>2</v>
      </c>
      <c r="H21" s="3">
        <v>2</v>
      </c>
      <c r="I21" s="3">
        <v>2</v>
      </c>
      <c r="J21" s="3">
        <v>5</v>
      </c>
      <c r="K21" s="4">
        <f>SUMPRODUCT(D21:J21,$D$25:$J$25)</f>
        <v>3.6000000000000005</v>
      </c>
    </row>
    <row r="22" spans="2:11" ht="28.5">
      <c r="B22" s="2" t="s">
        <v>183</v>
      </c>
      <c r="C22" s="2" t="s">
        <v>184</v>
      </c>
      <c r="D22" s="3">
        <v>5</v>
      </c>
      <c r="E22" s="3">
        <v>5</v>
      </c>
      <c r="F22" s="3">
        <v>4</v>
      </c>
      <c r="G22" s="3">
        <v>3</v>
      </c>
      <c r="H22" s="3">
        <v>3</v>
      </c>
      <c r="I22" s="3">
        <v>3</v>
      </c>
      <c r="J22" s="3">
        <v>5</v>
      </c>
      <c r="K22" s="4">
        <f>SUMPRODUCT(D22:J22,$D$25:$J$25)</f>
        <v>4.25</v>
      </c>
    </row>
    <row r="23" spans="2:11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2:11"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2:11" ht="15">
      <c r="B25" s="5" t="s">
        <v>185</v>
      </c>
      <c r="C25" s="5"/>
      <c r="D25" s="6">
        <v>0.2</v>
      </c>
      <c r="E25" s="6">
        <v>0.2</v>
      </c>
      <c r="F25" s="6">
        <v>0.15</v>
      </c>
      <c r="G25" s="6">
        <v>0.1</v>
      </c>
      <c r="H25" s="6">
        <v>0.1</v>
      </c>
      <c r="I25" s="6">
        <v>0.1</v>
      </c>
      <c r="J25" s="6">
        <v>0.15</v>
      </c>
      <c r="K25" s="5"/>
    </row>
    <row r="26" spans="2:11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2:11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2:11" ht="15">
      <c r="B28" s="1" t="s">
        <v>186</v>
      </c>
      <c r="C28" s="1" t="s">
        <v>98</v>
      </c>
      <c r="D28" s="2"/>
      <c r="E28" s="2"/>
      <c r="F28" s="2"/>
      <c r="G28" s="2"/>
      <c r="H28" s="2"/>
      <c r="I28" s="2"/>
      <c r="J28" s="2"/>
      <c r="K28" s="2"/>
    </row>
    <row r="29" spans="2:11" ht="28.5">
      <c r="B29" s="2" t="s">
        <v>187</v>
      </c>
      <c r="C29" s="2" t="s">
        <v>188</v>
      </c>
      <c r="D29" s="2"/>
      <c r="E29" s="2"/>
      <c r="F29" s="2"/>
      <c r="G29" s="2"/>
      <c r="H29" s="2"/>
      <c r="I29" s="2"/>
      <c r="J29" s="2"/>
      <c r="K29" s="2"/>
    </row>
    <row r="30" spans="2:11" ht="28.5">
      <c r="B30" s="2" t="s">
        <v>189</v>
      </c>
      <c r="C30" s="2" t="s">
        <v>190</v>
      </c>
      <c r="D30" s="2"/>
      <c r="E30" s="2"/>
      <c r="F30" s="2"/>
      <c r="G30" s="2"/>
      <c r="H30" s="2"/>
      <c r="I30" s="2"/>
      <c r="J30" s="2"/>
      <c r="K30" s="2"/>
    </row>
    <row r="31" spans="2:11" ht="28.5">
      <c r="B31" s="2" t="s">
        <v>191</v>
      </c>
      <c r="C31" s="2" t="s">
        <v>192</v>
      </c>
      <c r="D31" s="2"/>
      <c r="E31" s="2"/>
      <c r="F31" s="2"/>
      <c r="G31" s="2"/>
      <c r="H31" s="2"/>
      <c r="I31" s="2"/>
      <c r="J31" s="2"/>
      <c r="K31" s="2"/>
    </row>
    <row r="32" spans="2:11"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2:11"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2:11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>
      <c r="B35" s="2"/>
      <c r="C35" s="2"/>
      <c r="D35" s="2"/>
      <c r="E35" s="2"/>
      <c r="F35" s="2"/>
      <c r="G35" s="2"/>
      <c r="H35" s="2"/>
      <c r="I35" s="2"/>
      <c r="J35" s="2"/>
      <c r="K35" s="2"/>
    </row>
  </sheetData>
  <mergeCells count="2">
    <mergeCell ref="B1:K1"/>
    <mergeCell ref="B2:K2"/>
  </mergeCells>
  <conditionalFormatting sqref="D18:J22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30"/>
  <sheetViews>
    <sheetView workbookViewId="0">
      <selection activeCell="C17" sqref="C17"/>
    </sheetView>
  </sheetViews>
  <sheetFormatPr defaultRowHeight="14.25"/>
  <cols>
    <col min="1" max="1" width="6.125" customWidth="1"/>
    <col min="2" max="2" width="34" customWidth="1"/>
    <col min="3" max="4" width="18" customWidth="1"/>
    <col min="5" max="5" width="38" customWidth="1"/>
    <col min="6" max="6" width="4" customWidth="1"/>
    <col min="7" max="7" width="30" customWidth="1"/>
    <col min="8" max="8" width="22" customWidth="1"/>
    <col min="9" max="9" width="38" customWidth="1"/>
  </cols>
  <sheetData>
    <row r="1" spans="2:9" ht="20.25">
      <c r="B1" s="37" t="s">
        <v>193</v>
      </c>
      <c r="C1" s="37"/>
      <c r="D1" s="37"/>
      <c r="E1" s="37"/>
      <c r="F1" s="37"/>
      <c r="G1" s="37"/>
      <c r="H1" s="37"/>
      <c r="I1" s="37"/>
    </row>
    <row r="2" spans="2:9">
      <c r="B2" s="38" t="s">
        <v>194</v>
      </c>
      <c r="C2" s="38"/>
      <c r="D2" s="38"/>
      <c r="E2" s="38"/>
      <c r="F2" s="38"/>
      <c r="G2" s="38"/>
      <c r="H2" s="38"/>
      <c r="I2" s="38"/>
    </row>
    <row r="3" spans="2:9">
      <c r="B3" s="2"/>
      <c r="C3" s="2"/>
      <c r="D3" s="2"/>
      <c r="E3" s="2"/>
      <c r="F3" s="2"/>
      <c r="G3" s="2"/>
      <c r="H3" s="2"/>
      <c r="I3" s="2"/>
    </row>
    <row r="4" spans="2:9" ht="15">
      <c r="B4" s="1" t="s">
        <v>195</v>
      </c>
      <c r="C4" s="1" t="s">
        <v>196</v>
      </c>
      <c r="D4" s="1" t="s">
        <v>197</v>
      </c>
      <c r="E4" s="1" t="s">
        <v>198</v>
      </c>
      <c r="F4" s="2"/>
      <c r="G4" s="1" t="s">
        <v>199</v>
      </c>
      <c r="H4" s="1" t="s">
        <v>200</v>
      </c>
      <c r="I4" s="1" t="s">
        <v>201</v>
      </c>
    </row>
    <row r="5" spans="2:9">
      <c r="B5" s="2" t="s">
        <v>202</v>
      </c>
      <c r="C5" s="3">
        <v>5000</v>
      </c>
      <c r="D5" s="2" t="s">
        <v>203</v>
      </c>
      <c r="E5" s="2" t="s">
        <v>204</v>
      </c>
      <c r="F5" s="2"/>
      <c r="G5" s="2" t="s">
        <v>205</v>
      </c>
      <c r="H5" s="7">
        <f>(C8-C9)/60*C5*C6*C7*C10</f>
        <v>172800000</v>
      </c>
      <c r="I5" s="2" t="s">
        <v>206</v>
      </c>
    </row>
    <row r="6" spans="2:9">
      <c r="B6" s="2" t="s">
        <v>207</v>
      </c>
      <c r="C6" s="3">
        <v>3</v>
      </c>
      <c r="D6" s="2" t="s">
        <v>208</v>
      </c>
      <c r="E6" s="2" t="s">
        <v>204</v>
      </c>
      <c r="F6" s="2"/>
      <c r="G6" s="2" t="s">
        <v>209</v>
      </c>
      <c r="H6" s="7">
        <f>H5*C11*C12</f>
        <v>72576000</v>
      </c>
      <c r="I6" s="2" t="s">
        <v>210</v>
      </c>
    </row>
    <row r="7" spans="2:9">
      <c r="B7" s="2" t="s">
        <v>211</v>
      </c>
      <c r="C7" s="3">
        <v>48</v>
      </c>
      <c r="D7" s="2" t="s">
        <v>212</v>
      </c>
      <c r="E7" s="2"/>
      <c r="F7" s="2"/>
      <c r="G7" s="2" t="s">
        <v>213</v>
      </c>
      <c r="H7" s="8">
        <v>2400000</v>
      </c>
      <c r="I7" s="2" t="s">
        <v>214</v>
      </c>
    </row>
    <row r="8" spans="2:9">
      <c r="B8" s="2" t="s">
        <v>215</v>
      </c>
      <c r="C8" s="3">
        <v>15</v>
      </c>
      <c r="D8" s="2" t="s">
        <v>216</v>
      </c>
      <c r="E8" s="2" t="s">
        <v>87</v>
      </c>
      <c r="F8" s="2"/>
      <c r="G8" s="2" t="s">
        <v>217</v>
      </c>
      <c r="H8" s="8">
        <v>1000000</v>
      </c>
      <c r="I8" s="2" t="s">
        <v>218</v>
      </c>
    </row>
    <row r="9" spans="2:9">
      <c r="B9" s="2" t="s">
        <v>219</v>
      </c>
      <c r="C9" s="3">
        <v>3</v>
      </c>
      <c r="D9" s="2" t="s">
        <v>216</v>
      </c>
      <c r="E9" s="2" t="s">
        <v>220</v>
      </c>
      <c r="F9" s="2"/>
      <c r="G9" s="2"/>
      <c r="H9" s="2"/>
      <c r="I9" s="2"/>
    </row>
    <row r="10" spans="2:9">
      <c r="B10" s="2" t="s">
        <v>221</v>
      </c>
      <c r="C10" s="3">
        <v>1200</v>
      </c>
      <c r="D10" s="2" t="s">
        <v>222</v>
      </c>
      <c r="E10" s="2" t="s">
        <v>204</v>
      </c>
      <c r="F10" s="2"/>
      <c r="G10" s="2"/>
      <c r="H10" s="2"/>
      <c r="I10" s="2"/>
    </row>
    <row r="11" spans="2:9">
      <c r="B11" s="2" t="s">
        <v>223</v>
      </c>
      <c r="C11" s="9">
        <v>0.6</v>
      </c>
      <c r="D11" s="2" t="s">
        <v>224</v>
      </c>
      <c r="E11" s="2" t="s">
        <v>225</v>
      </c>
      <c r="F11" s="2"/>
      <c r="G11" s="2"/>
      <c r="H11" s="2"/>
      <c r="I11" s="2"/>
    </row>
    <row r="12" spans="2:9">
      <c r="B12" s="2" t="s">
        <v>226</v>
      </c>
      <c r="C12" s="9">
        <v>0.7</v>
      </c>
      <c r="D12" s="2" t="s">
        <v>227</v>
      </c>
      <c r="E12" s="2" t="s">
        <v>228</v>
      </c>
      <c r="F12" s="2"/>
      <c r="G12" s="2"/>
      <c r="H12" s="2"/>
      <c r="I12" s="2"/>
    </row>
    <row r="13" spans="2:9">
      <c r="B13" s="2"/>
      <c r="C13" s="2"/>
      <c r="D13" s="2"/>
      <c r="E13" s="2"/>
      <c r="F13" s="2"/>
      <c r="G13" s="2"/>
      <c r="H13" s="2"/>
      <c r="I13" s="2"/>
    </row>
    <row r="14" spans="2:9">
      <c r="B14" s="2"/>
      <c r="C14" s="2"/>
      <c r="D14" s="2"/>
      <c r="E14" s="2"/>
      <c r="F14" s="2"/>
      <c r="G14" s="2"/>
      <c r="H14" s="2"/>
      <c r="I14" s="2"/>
    </row>
    <row r="15" spans="2:9" ht="15">
      <c r="B15" s="1" t="s">
        <v>229</v>
      </c>
      <c r="C15" s="1" t="s">
        <v>230</v>
      </c>
      <c r="D15" s="1" t="s">
        <v>231</v>
      </c>
      <c r="E15" s="1" t="s">
        <v>232</v>
      </c>
      <c r="F15" s="2"/>
      <c r="G15" s="1" t="s">
        <v>233</v>
      </c>
      <c r="H15" s="1" t="s">
        <v>234</v>
      </c>
      <c r="I15" s="2"/>
    </row>
    <row r="16" spans="2:9">
      <c r="B16" s="2" t="s">
        <v>235</v>
      </c>
      <c r="C16" s="8">
        <v>1200000</v>
      </c>
      <c r="D16" s="2" t="s">
        <v>236</v>
      </c>
      <c r="E16" s="2" t="s">
        <v>237</v>
      </c>
      <c r="F16" s="2"/>
      <c r="G16" s="2" t="s">
        <v>238</v>
      </c>
      <c r="H16" s="7">
        <f>SUM(H6:H8)</f>
        <v>75976000</v>
      </c>
      <c r="I16" s="2"/>
    </row>
    <row r="17" spans="2:9">
      <c r="B17" s="2" t="s">
        <v>239</v>
      </c>
      <c r="C17" s="8">
        <v>900000</v>
      </c>
      <c r="D17" s="2" t="s">
        <v>240</v>
      </c>
      <c r="E17" s="2" t="s">
        <v>241</v>
      </c>
      <c r="F17" s="2"/>
      <c r="G17" s="2" t="s">
        <v>242</v>
      </c>
      <c r="H17" s="7">
        <f>SUM(C16:C23)</f>
        <v>5100000</v>
      </c>
      <c r="I17" s="2"/>
    </row>
    <row r="18" spans="2:9">
      <c r="B18" s="2" t="s">
        <v>243</v>
      </c>
      <c r="C18" s="8">
        <v>600000</v>
      </c>
      <c r="D18" s="2" t="s">
        <v>244</v>
      </c>
      <c r="E18" s="2" t="s">
        <v>245</v>
      </c>
      <c r="F18" s="2"/>
      <c r="G18" s="2" t="s">
        <v>246</v>
      </c>
      <c r="H18" s="7">
        <f>H16-H17</f>
        <v>70876000</v>
      </c>
      <c r="I18" s="2"/>
    </row>
    <row r="19" spans="2:9">
      <c r="B19" s="2" t="s">
        <v>247</v>
      </c>
      <c r="C19" s="8">
        <v>360000</v>
      </c>
      <c r="D19" s="2" t="s">
        <v>236</v>
      </c>
      <c r="E19" s="2" t="s">
        <v>248</v>
      </c>
      <c r="F19" s="2"/>
      <c r="G19" s="2" t="s">
        <v>249</v>
      </c>
      <c r="H19" s="10">
        <f>IF(H17=0,0,H18/H17)</f>
        <v>13.897254901960784</v>
      </c>
      <c r="I19" s="2"/>
    </row>
    <row r="20" spans="2:9">
      <c r="B20" s="2" t="s">
        <v>250</v>
      </c>
      <c r="C20" s="8">
        <v>480000</v>
      </c>
      <c r="D20" s="2" t="s">
        <v>244</v>
      </c>
      <c r="E20" s="2" t="s">
        <v>251</v>
      </c>
      <c r="F20" s="2"/>
      <c r="G20" s="2" t="s">
        <v>252</v>
      </c>
      <c r="H20" s="11">
        <f>IF(C5*C6*C7*C11*C12=0,0,H17/(C5*C6*C7*C11*C12))</f>
        <v>16.865079365079364</v>
      </c>
      <c r="I20" s="2"/>
    </row>
    <row r="21" spans="2:9" ht="57">
      <c r="B21" s="2" t="s">
        <v>253</v>
      </c>
      <c r="C21" s="8">
        <v>360000</v>
      </c>
      <c r="D21" s="2" t="s">
        <v>236</v>
      </c>
      <c r="E21" s="2" t="s">
        <v>254</v>
      </c>
      <c r="F21" s="2"/>
      <c r="G21" s="2" t="s">
        <v>255</v>
      </c>
      <c r="H21" s="2" t="s">
        <v>256</v>
      </c>
      <c r="I21" s="2"/>
    </row>
    <row r="22" spans="2:9">
      <c r="B22" s="2" t="s">
        <v>257</v>
      </c>
      <c r="C22" s="8">
        <v>480000</v>
      </c>
      <c r="D22" s="2" t="s">
        <v>244</v>
      </c>
      <c r="E22" s="2" t="s">
        <v>258</v>
      </c>
      <c r="F22" s="2"/>
      <c r="G22" s="2"/>
      <c r="H22" s="2"/>
      <c r="I22" s="2"/>
    </row>
    <row r="23" spans="2:9">
      <c r="B23" s="2" t="s">
        <v>259</v>
      </c>
      <c r="C23" s="8">
        <v>720000</v>
      </c>
      <c r="D23" s="2" t="s">
        <v>244</v>
      </c>
      <c r="E23" s="2" t="s">
        <v>260</v>
      </c>
      <c r="F23" s="2"/>
      <c r="G23" s="2"/>
      <c r="H23" s="2"/>
      <c r="I23" s="2"/>
    </row>
    <row r="24" spans="2:9">
      <c r="B24" s="2"/>
      <c r="C24" s="2"/>
      <c r="D24" s="2"/>
      <c r="E24" s="2"/>
      <c r="F24" s="2"/>
      <c r="G24" s="2"/>
      <c r="H24" s="2"/>
      <c r="I24" s="2"/>
    </row>
    <row r="25" spans="2:9">
      <c r="B25" s="2"/>
      <c r="C25" s="2"/>
      <c r="D25" s="2"/>
      <c r="E25" s="2"/>
      <c r="F25" s="2"/>
      <c r="G25" s="2"/>
      <c r="H25" s="2"/>
      <c r="I25" s="2"/>
    </row>
    <row r="26" spans="2:9">
      <c r="B26" s="2"/>
      <c r="C26" s="2"/>
      <c r="D26" s="2"/>
      <c r="E26" s="2"/>
      <c r="F26" s="2"/>
      <c r="G26" s="2"/>
      <c r="H26" s="2"/>
      <c r="I26" s="2"/>
    </row>
    <row r="27" spans="2:9">
      <c r="B27" s="2"/>
      <c r="C27" s="2"/>
      <c r="D27" s="2"/>
      <c r="E27" s="2"/>
      <c r="F27" s="2"/>
      <c r="G27" s="2"/>
      <c r="H27" s="2"/>
      <c r="I27" s="2"/>
    </row>
    <row r="28" spans="2:9">
      <c r="B28" s="2"/>
      <c r="C28" s="2"/>
      <c r="D28" s="2"/>
      <c r="E28" s="2"/>
      <c r="F28" s="2"/>
      <c r="G28" s="2"/>
      <c r="H28" s="2"/>
      <c r="I28" s="2"/>
    </row>
    <row r="29" spans="2:9">
      <c r="B29" s="2"/>
      <c r="C29" s="2"/>
      <c r="D29" s="2"/>
      <c r="E29" s="2"/>
      <c r="F29" s="2"/>
      <c r="G29" s="2"/>
      <c r="H29" s="2"/>
      <c r="I29" s="2"/>
    </row>
    <row r="30" spans="2:9">
      <c r="B30" s="2"/>
      <c r="C30" s="2"/>
      <c r="D30" s="2"/>
      <c r="E30" s="2"/>
      <c r="F30" s="2"/>
      <c r="G30" s="2"/>
      <c r="H30" s="2"/>
      <c r="I30" s="2"/>
    </row>
  </sheetData>
  <mergeCells count="2">
    <mergeCell ref="B1:I1"/>
    <mergeCell ref="B2:I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35"/>
  <sheetViews>
    <sheetView topLeftCell="A8" workbookViewId="0">
      <selection activeCell="A4" sqref="A4"/>
    </sheetView>
  </sheetViews>
  <sheetFormatPr defaultRowHeight="14.25"/>
  <cols>
    <col min="1" max="1" width="5.125" customWidth="1"/>
    <col min="2" max="2" width="10" customWidth="1"/>
    <col min="3" max="3" width="44" customWidth="1"/>
    <col min="4" max="4" width="16" customWidth="1"/>
    <col min="5" max="5" width="14" customWidth="1"/>
    <col min="6" max="7" width="12" customWidth="1"/>
    <col min="8" max="8" width="32" customWidth="1"/>
    <col min="9" max="9" width="40" customWidth="1"/>
    <col min="10" max="10" width="18" customWidth="1"/>
    <col min="11" max="11" width="14" customWidth="1"/>
  </cols>
  <sheetData>
    <row r="1" spans="2:11" ht="20.25">
      <c r="B1" s="37" t="s">
        <v>261</v>
      </c>
      <c r="C1" s="37"/>
      <c r="D1" s="37"/>
      <c r="E1" s="37"/>
      <c r="F1" s="37"/>
      <c r="G1" s="37"/>
      <c r="H1" s="37"/>
      <c r="I1" s="37"/>
      <c r="J1" s="37"/>
      <c r="K1" s="37"/>
    </row>
    <row r="2" spans="2:11">
      <c r="B2" s="38" t="s">
        <v>262</v>
      </c>
      <c r="C2" s="38"/>
      <c r="D2" s="38"/>
      <c r="E2" s="38"/>
      <c r="F2" s="38"/>
      <c r="G2" s="38"/>
      <c r="H2" s="38"/>
      <c r="I2" s="38"/>
      <c r="J2" s="38"/>
      <c r="K2" s="38"/>
    </row>
    <row r="3" spans="2:11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30">
      <c r="B4" s="1" t="s">
        <v>263</v>
      </c>
      <c r="C4" s="1" t="s">
        <v>264</v>
      </c>
      <c r="D4" s="1" t="s">
        <v>265</v>
      </c>
      <c r="E4" s="1" t="s">
        <v>266</v>
      </c>
      <c r="F4" s="1" t="s">
        <v>267</v>
      </c>
      <c r="G4" s="1" t="s">
        <v>40</v>
      </c>
      <c r="H4" s="2"/>
      <c r="I4" s="1" t="s">
        <v>268</v>
      </c>
      <c r="J4" s="1" t="s">
        <v>41</v>
      </c>
      <c r="K4" s="1" t="s">
        <v>269</v>
      </c>
    </row>
    <row r="5" spans="2:11" ht="42.75">
      <c r="B5" s="2" t="s">
        <v>270</v>
      </c>
      <c r="C5" s="2" t="s">
        <v>271</v>
      </c>
      <c r="D5" s="2" t="s">
        <v>272</v>
      </c>
      <c r="E5" s="2">
        <v>4</v>
      </c>
      <c r="F5" s="2" t="s">
        <v>273</v>
      </c>
      <c r="G5" s="2" t="s">
        <v>48</v>
      </c>
      <c r="H5" s="2"/>
      <c r="I5" s="2" t="s">
        <v>274</v>
      </c>
      <c r="J5" s="2" t="s">
        <v>275</v>
      </c>
      <c r="K5" s="2" t="s">
        <v>276</v>
      </c>
    </row>
    <row r="6" spans="2:11" ht="42.75">
      <c r="B6" s="2" t="s">
        <v>70</v>
      </c>
      <c r="C6" s="2" t="s">
        <v>277</v>
      </c>
      <c r="D6" s="2" t="s">
        <v>278</v>
      </c>
      <c r="E6" s="2">
        <v>5</v>
      </c>
      <c r="F6" s="2" t="s">
        <v>279</v>
      </c>
      <c r="G6" s="2" t="s">
        <v>70</v>
      </c>
      <c r="H6" s="2"/>
      <c r="I6" s="2" t="s">
        <v>280</v>
      </c>
      <c r="J6" s="2" t="s">
        <v>275</v>
      </c>
      <c r="K6" s="2" t="s">
        <v>281</v>
      </c>
    </row>
    <row r="7" spans="2:11" ht="28.5">
      <c r="B7" s="2" t="s">
        <v>61</v>
      </c>
      <c r="C7" s="2" t="s">
        <v>282</v>
      </c>
      <c r="D7" s="2" t="s">
        <v>283</v>
      </c>
      <c r="E7" s="2">
        <v>5</v>
      </c>
      <c r="F7" s="2" t="s">
        <v>284</v>
      </c>
      <c r="G7" s="2" t="s">
        <v>61</v>
      </c>
      <c r="H7" s="2"/>
      <c r="I7" s="2" t="s">
        <v>285</v>
      </c>
      <c r="J7" s="2" t="s">
        <v>286</v>
      </c>
      <c r="K7" s="2" t="s">
        <v>287</v>
      </c>
    </row>
    <row r="8" spans="2:11" ht="42.75">
      <c r="B8" s="2" t="s">
        <v>160</v>
      </c>
      <c r="C8" s="2" t="s">
        <v>288</v>
      </c>
      <c r="D8" s="2" t="s">
        <v>289</v>
      </c>
      <c r="E8" s="2">
        <v>5</v>
      </c>
      <c r="F8" s="2" t="s">
        <v>290</v>
      </c>
      <c r="G8" s="2" t="s">
        <v>160</v>
      </c>
      <c r="H8" s="2"/>
      <c r="I8" s="2" t="s">
        <v>291</v>
      </c>
      <c r="J8" s="2" t="s">
        <v>292</v>
      </c>
      <c r="K8" s="2" t="s">
        <v>293</v>
      </c>
    </row>
    <row r="9" spans="2:11" ht="42.75">
      <c r="B9" s="2" t="s">
        <v>294</v>
      </c>
      <c r="C9" s="2" t="s">
        <v>295</v>
      </c>
      <c r="D9" s="2" t="s">
        <v>296</v>
      </c>
      <c r="E9" s="2">
        <v>5</v>
      </c>
      <c r="F9" s="2" t="s">
        <v>297</v>
      </c>
      <c r="G9" s="2" t="s">
        <v>298</v>
      </c>
      <c r="H9" s="2"/>
      <c r="I9" s="2" t="s">
        <v>299</v>
      </c>
      <c r="J9" s="2" t="s">
        <v>300</v>
      </c>
      <c r="K9" s="2" t="s">
        <v>301</v>
      </c>
    </row>
    <row r="10" spans="2:11" ht="42.75">
      <c r="B10" s="2" t="s">
        <v>302</v>
      </c>
      <c r="C10" s="2" t="s">
        <v>303</v>
      </c>
      <c r="D10" s="2" t="s">
        <v>304</v>
      </c>
      <c r="E10" s="2">
        <v>4</v>
      </c>
      <c r="F10" s="2" t="s">
        <v>305</v>
      </c>
      <c r="G10" s="2" t="s">
        <v>306</v>
      </c>
      <c r="H10" s="2"/>
      <c r="I10" s="2" t="s">
        <v>307</v>
      </c>
      <c r="J10" s="2" t="s">
        <v>275</v>
      </c>
      <c r="K10" s="2" t="s">
        <v>308</v>
      </c>
    </row>
    <row r="11" spans="2:11" ht="28.5">
      <c r="B11" s="2" t="s">
        <v>309</v>
      </c>
      <c r="C11" s="2" t="s">
        <v>310</v>
      </c>
      <c r="D11" s="2" t="s">
        <v>311</v>
      </c>
      <c r="E11" s="2">
        <v>4</v>
      </c>
      <c r="F11" s="2" t="s">
        <v>312</v>
      </c>
      <c r="G11" s="2" t="s">
        <v>309</v>
      </c>
      <c r="H11" s="2"/>
      <c r="I11" s="2" t="s">
        <v>313</v>
      </c>
      <c r="J11" s="2" t="s">
        <v>292</v>
      </c>
      <c r="K11" s="2" t="s">
        <v>314</v>
      </c>
    </row>
    <row r="12" spans="2:11" ht="42.75">
      <c r="B12" s="2" t="s">
        <v>315</v>
      </c>
      <c r="C12" s="2" t="s">
        <v>316</v>
      </c>
      <c r="D12" s="2" t="s">
        <v>317</v>
      </c>
      <c r="E12" s="2">
        <v>5</v>
      </c>
      <c r="F12" s="2" t="s">
        <v>318</v>
      </c>
      <c r="G12" s="2" t="s">
        <v>96</v>
      </c>
      <c r="H12" s="2"/>
      <c r="I12" s="2"/>
      <c r="J12" s="2"/>
      <c r="K12" s="2"/>
    </row>
    <row r="13" spans="2:11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2:11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2:11" ht="30">
      <c r="B15" s="1" t="s">
        <v>319</v>
      </c>
      <c r="C15" s="1" t="s">
        <v>320</v>
      </c>
      <c r="D15" s="1" t="s">
        <v>321</v>
      </c>
      <c r="E15" s="1" t="s">
        <v>322</v>
      </c>
      <c r="F15" s="1" t="s">
        <v>323</v>
      </c>
      <c r="G15" s="1" t="s">
        <v>324</v>
      </c>
      <c r="H15" s="1" t="s">
        <v>325</v>
      </c>
      <c r="I15" s="1" t="s">
        <v>326</v>
      </c>
      <c r="J15" s="1" t="s">
        <v>40</v>
      </c>
      <c r="K15" s="1" t="s">
        <v>41</v>
      </c>
    </row>
    <row r="16" spans="2:11" ht="28.5">
      <c r="B16" s="2" t="s">
        <v>327</v>
      </c>
      <c r="C16" s="2" t="s">
        <v>328</v>
      </c>
      <c r="D16" s="2" t="s">
        <v>51</v>
      </c>
      <c r="E16" s="3">
        <v>4</v>
      </c>
      <c r="F16" s="3">
        <v>5</v>
      </c>
      <c r="G16" s="2">
        <f t="shared" ref="G16:G22" si="0">E16*F16</f>
        <v>20</v>
      </c>
      <c r="H16" s="2" t="s">
        <v>329</v>
      </c>
      <c r="I16" s="2" t="s">
        <v>330</v>
      </c>
      <c r="J16" s="2" t="s">
        <v>70</v>
      </c>
      <c r="K16" s="2" t="s">
        <v>331</v>
      </c>
    </row>
    <row r="17" spans="2:11" ht="28.5">
      <c r="B17" s="2" t="s">
        <v>332</v>
      </c>
      <c r="C17" s="2" t="s">
        <v>333</v>
      </c>
      <c r="D17" s="2" t="s">
        <v>334</v>
      </c>
      <c r="E17" s="3">
        <v>3</v>
      </c>
      <c r="F17" s="3">
        <v>5</v>
      </c>
      <c r="G17" s="2">
        <f t="shared" si="0"/>
        <v>15</v>
      </c>
      <c r="H17" s="2" t="s">
        <v>335</v>
      </c>
      <c r="I17" s="2" t="s">
        <v>336</v>
      </c>
      <c r="J17" s="2" t="s">
        <v>337</v>
      </c>
      <c r="K17" s="2" t="s">
        <v>331</v>
      </c>
    </row>
    <row r="18" spans="2:11">
      <c r="B18" s="2" t="s">
        <v>338</v>
      </c>
      <c r="C18" s="2" t="s">
        <v>339</v>
      </c>
      <c r="D18" s="2" t="s">
        <v>340</v>
      </c>
      <c r="E18" s="3">
        <v>2</v>
      </c>
      <c r="F18" s="3">
        <v>5</v>
      </c>
      <c r="G18" s="2">
        <f t="shared" si="0"/>
        <v>10</v>
      </c>
      <c r="H18" s="2" t="s">
        <v>341</v>
      </c>
      <c r="I18" s="2" t="s">
        <v>342</v>
      </c>
      <c r="J18" s="2" t="s">
        <v>160</v>
      </c>
      <c r="K18" s="2" t="s">
        <v>331</v>
      </c>
    </row>
    <row r="19" spans="2:11" ht="28.5">
      <c r="B19" s="2" t="s">
        <v>343</v>
      </c>
      <c r="C19" s="2" t="s">
        <v>344</v>
      </c>
      <c r="D19" s="2" t="s">
        <v>345</v>
      </c>
      <c r="E19" s="3">
        <v>3</v>
      </c>
      <c r="F19" s="3">
        <v>4</v>
      </c>
      <c r="G19" s="2">
        <f t="shared" si="0"/>
        <v>12</v>
      </c>
      <c r="H19" s="2" t="s">
        <v>346</v>
      </c>
      <c r="I19" s="2" t="s">
        <v>347</v>
      </c>
      <c r="J19" s="2" t="s">
        <v>48</v>
      </c>
      <c r="K19" s="2" t="s">
        <v>331</v>
      </c>
    </row>
    <row r="20" spans="2:11">
      <c r="B20" s="2" t="s">
        <v>348</v>
      </c>
      <c r="C20" s="2" t="s">
        <v>349</v>
      </c>
      <c r="D20" s="2" t="s">
        <v>350</v>
      </c>
      <c r="E20" s="3">
        <v>3</v>
      </c>
      <c r="F20" s="3">
        <v>3</v>
      </c>
      <c r="G20" s="2">
        <f t="shared" si="0"/>
        <v>9</v>
      </c>
      <c r="H20" s="2" t="s">
        <v>351</v>
      </c>
      <c r="I20" s="2" t="s">
        <v>352</v>
      </c>
      <c r="J20" s="2" t="s">
        <v>353</v>
      </c>
      <c r="K20" s="2" t="s">
        <v>331</v>
      </c>
    </row>
    <row r="21" spans="2:11">
      <c r="B21" s="2" t="s">
        <v>354</v>
      </c>
      <c r="C21" s="2" t="s">
        <v>355</v>
      </c>
      <c r="D21" s="2" t="s">
        <v>356</v>
      </c>
      <c r="E21" s="3">
        <v>3</v>
      </c>
      <c r="F21" s="3">
        <v>4</v>
      </c>
      <c r="G21" s="2">
        <f t="shared" si="0"/>
        <v>12</v>
      </c>
      <c r="H21" s="2" t="s">
        <v>357</v>
      </c>
      <c r="I21" s="2" t="s">
        <v>358</v>
      </c>
      <c r="J21" s="2" t="s">
        <v>61</v>
      </c>
      <c r="K21" s="2" t="s">
        <v>331</v>
      </c>
    </row>
    <row r="22" spans="2:11">
      <c r="B22" s="2" t="s">
        <v>359</v>
      </c>
      <c r="C22" s="2" t="s">
        <v>360</v>
      </c>
      <c r="D22" s="2" t="s">
        <v>361</v>
      </c>
      <c r="E22" s="3">
        <v>4</v>
      </c>
      <c r="F22" s="3">
        <v>5</v>
      </c>
      <c r="G22" s="2">
        <f t="shared" si="0"/>
        <v>20</v>
      </c>
      <c r="H22" s="2" t="s">
        <v>362</v>
      </c>
      <c r="I22" s="2" t="s">
        <v>363</v>
      </c>
      <c r="J22" s="2" t="s">
        <v>96</v>
      </c>
      <c r="K22" s="2" t="s">
        <v>331</v>
      </c>
    </row>
    <row r="23" spans="2:11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2:11"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2:11"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2:11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2:11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2:11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2:11"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2:11"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2:11"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2:11"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2:11"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2:11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>
      <c r="B35" s="2"/>
      <c r="C35" s="2"/>
      <c r="D35" s="2"/>
      <c r="E35" s="2"/>
      <c r="F35" s="2"/>
      <c r="G35" s="2"/>
      <c r="H35" s="2"/>
      <c r="I35" s="2"/>
      <c r="J35" s="2"/>
      <c r="K35" s="2"/>
    </row>
  </sheetData>
  <mergeCells count="2">
    <mergeCell ref="B1:K1"/>
    <mergeCell ref="B2:K2"/>
  </mergeCells>
  <conditionalFormatting sqref="G16:G22">
    <cfRule type="colorScale" priority="1">
      <colorScale>
        <cfvo type="min"/>
        <cfvo type="percentile" val="50"/>
        <cfvo type="max"/>
        <color rgb="FFD9EAD3"/>
        <color rgb="FFFFF2CC"/>
        <color rgb="FFF4CCCC"/>
      </colorScale>
    </cfRule>
  </conditionalFormatting>
  <dataValidations count="2">
    <dataValidation type="list" sqref="J5:J20" xr:uid="{00000000-0002-0000-0400-000000000000}">
      <formula1>"Ready,Partial,Gap,Pending,Blocked"</formula1>
    </dataValidation>
    <dataValidation type="list" sqref="K16:K30" xr:uid="{00000000-0002-0000-0400-000001000000}">
      <formula1>"Open,Mitigating,Accepted,Closed,Escalated"</formula1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30"/>
  <sheetViews>
    <sheetView topLeftCell="A14" workbookViewId="0">
      <selection activeCell="C20" sqref="C20"/>
    </sheetView>
  </sheetViews>
  <sheetFormatPr defaultRowHeight="14.25"/>
  <cols>
    <col min="1" max="1" width="5.5" customWidth="1"/>
    <col min="2" max="2" width="24" customWidth="1"/>
    <col min="3" max="3" width="48" customWidth="1"/>
    <col min="4" max="4" width="20" customWidth="1"/>
    <col min="5" max="5" width="16" customWidth="1"/>
    <col min="6" max="6" width="4" customWidth="1"/>
    <col min="7" max="7" width="32" customWidth="1"/>
    <col min="8" max="8" width="20" customWidth="1"/>
    <col min="9" max="9" width="16" customWidth="1"/>
    <col min="10" max="10" width="12" customWidth="1"/>
    <col min="11" max="11" width="32" customWidth="1"/>
  </cols>
  <sheetData>
    <row r="1" spans="2:11" ht="20.25">
      <c r="B1" s="37" t="s">
        <v>364</v>
      </c>
      <c r="C1" s="37"/>
      <c r="D1" s="37"/>
      <c r="E1" s="37"/>
      <c r="F1" s="37"/>
      <c r="G1" s="37"/>
      <c r="H1" s="37"/>
      <c r="I1" s="37"/>
      <c r="J1" s="37"/>
      <c r="K1" s="37"/>
    </row>
    <row r="2" spans="2:11">
      <c r="B2" s="38" t="s">
        <v>365</v>
      </c>
      <c r="C2" s="38"/>
      <c r="D2" s="38"/>
      <c r="E2" s="38"/>
      <c r="F2" s="38"/>
      <c r="G2" s="38"/>
      <c r="H2" s="38"/>
      <c r="I2" s="38"/>
      <c r="J2" s="38"/>
      <c r="K2" s="38"/>
    </row>
    <row r="3" spans="2:11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15">
      <c r="B4" s="1" t="s">
        <v>366</v>
      </c>
      <c r="C4" s="1" t="s">
        <v>367</v>
      </c>
      <c r="D4" s="1" t="s">
        <v>40</v>
      </c>
      <c r="E4" s="1" t="s">
        <v>41</v>
      </c>
      <c r="F4" s="2"/>
      <c r="G4" s="1" t="s">
        <v>368</v>
      </c>
      <c r="H4" s="1" t="s">
        <v>220</v>
      </c>
      <c r="I4" s="1" t="s">
        <v>369</v>
      </c>
      <c r="J4" s="1" t="s">
        <v>370</v>
      </c>
      <c r="K4" s="1" t="s">
        <v>198</v>
      </c>
    </row>
    <row r="5" spans="2:11">
      <c r="B5" s="2" t="s">
        <v>371</v>
      </c>
      <c r="C5" s="3" t="s">
        <v>372</v>
      </c>
      <c r="D5" s="2" t="s">
        <v>96</v>
      </c>
      <c r="E5" s="2" t="s">
        <v>373</v>
      </c>
      <c r="F5" s="2"/>
      <c r="G5" s="2" t="s">
        <v>374</v>
      </c>
      <c r="H5" s="12">
        <v>0.9</v>
      </c>
      <c r="I5" s="9"/>
      <c r="J5" s="2" t="str">
        <f>IF(I5="","",IF(I5&gt;=H5,"Yes","No"))</f>
        <v/>
      </c>
      <c r="K5" s="2"/>
    </row>
    <row r="6" spans="2:11">
      <c r="B6" s="2" t="s">
        <v>44</v>
      </c>
      <c r="C6" s="3" t="s">
        <v>375</v>
      </c>
      <c r="D6" s="2" t="s">
        <v>48</v>
      </c>
      <c r="E6" s="2" t="s">
        <v>373</v>
      </c>
      <c r="F6" s="2"/>
      <c r="G6" s="2" t="s">
        <v>376</v>
      </c>
      <c r="H6" s="12">
        <v>0.95</v>
      </c>
      <c r="I6" s="9"/>
      <c r="J6" s="2" t="str">
        <f>IF(I6="","",IF(I6&gt;=H6,"Yes","No"))</f>
        <v/>
      </c>
      <c r="K6" s="2"/>
    </row>
    <row r="7" spans="2:11">
      <c r="B7" s="2" t="s">
        <v>377</v>
      </c>
      <c r="C7" s="3" t="s">
        <v>378</v>
      </c>
      <c r="D7" s="2" t="s">
        <v>379</v>
      </c>
      <c r="E7" s="2" t="s">
        <v>373</v>
      </c>
      <c r="F7" s="2"/>
      <c r="G7" s="2" t="s">
        <v>380</v>
      </c>
      <c r="H7" s="12">
        <v>0.9</v>
      </c>
      <c r="I7" s="9"/>
      <c r="J7" s="2" t="str">
        <f>IF(I7="","",IF(I7&gt;=H7,"Yes","No"))</f>
        <v/>
      </c>
      <c r="K7" s="2"/>
    </row>
    <row r="8" spans="2:11">
      <c r="B8" s="2" t="s">
        <v>381</v>
      </c>
      <c r="C8" s="3" t="s">
        <v>382</v>
      </c>
      <c r="D8" s="2" t="s">
        <v>75</v>
      </c>
      <c r="E8" s="2" t="s">
        <v>49</v>
      </c>
      <c r="F8" s="2"/>
      <c r="G8" s="2" t="s">
        <v>383</v>
      </c>
      <c r="H8" s="2">
        <v>0</v>
      </c>
      <c r="I8" s="3"/>
      <c r="J8" s="2" t="str">
        <f>IF(I8="","",IF(I8&lt;=H8,"Yes","No"))</f>
        <v/>
      </c>
      <c r="K8" s="2"/>
    </row>
    <row r="9" spans="2:11" ht="28.5">
      <c r="B9" s="2" t="s">
        <v>384</v>
      </c>
      <c r="C9" s="3" t="s">
        <v>385</v>
      </c>
      <c r="D9" s="2" t="s">
        <v>386</v>
      </c>
      <c r="E9" s="2" t="s">
        <v>373</v>
      </c>
      <c r="F9" s="2"/>
      <c r="G9" s="2" t="s">
        <v>387</v>
      </c>
      <c r="H9" s="2">
        <v>5</v>
      </c>
      <c r="I9" s="3"/>
      <c r="J9" s="2" t="str">
        <f>IF(I9="","",IF(I9&lt;=H9,"Yes","No"))</f>
        <v/>
      </c>
      <c r="K9" s="2"/>
    </row>
    <row r="10" spans="2:11" ht="28.5">
      <c r="B10" s="2" t="s">
        <v>388</v>
      </c>
      <c r="C10" s="3" t="s">
        <v>389</v>
      </c>
      <c r="D10" s="2" t="s">
        <v>390</v>
      </c>
      <c r="E10" s="2" t="s">
        <v>49</v>
      </c>
      <c r="F10" s="2"/>
      <c r="G10" s="2" t="s">
        <v>391</v>
      </c>
      <c r="H10" s="12">
        <v>0.8</v>
      </c>
      <c r="I10" s="9"/>
      <c r="J10" s="2" t="str">
        <f>IF(I10="","",IF(I10&gt;=H10,"Yes","No"))</f>
        <v/>
      </c>
      <c r="K10" s="2"/>
    </row>
    <row r="11" spans="2:11" ht="28.5">
      <c r="B11" s="2" t="s">
        <v>392</v>
      </c>
      <c r="C11" s="3" t="s">
        <v>393</v>
      </c>
      <c r="D11" s="2" t="s">
        <v>70</v>
      </c>
      <c r="E11" s="2" t="s">
        <v>373</v>
      </c>
      <c r="F11" s="2"/>
      <c r="G11" s="2" t="s">
        <v>394</v>
      </c>
      <c r="H11" s="12">
        <v>0.5</v>
      </c>
      <c r="I11" s="9"/>
      <c r="J11" s="2" t="str">
        <f>IF(I11="","",IF(I11&gt;=H11,"Yes","No"))</f>
        <v/>
      </c>
      <c r="K11" s="2"/>
    </row>
    <row r="12" spans="2:11">
      <c r="B12" s="2" t="s">
        <v>395</v>
      </c>
      <c r="C12" s="3" t="s">
        <v>396</v>
      </c>
      <c r="D12" s="2" t="s">
        <v>160</v>
      </c>
      <c r="E12" s="2" t="s">
        <v>49</v>
      </c>
      <c r="F12" s="2"/>
      <c r="G12" s="2" t="s">
        <v>397</v>
      </c>
      <c r="H12" s="12">
        <v>0.15</v>
      </c>
      <c r="I12" s="9"/>
      <c r="J12" s="2" t="str">
        <f>IF(I12="","",IF(I12&lt;=H12,"Yes","No"))</f>
        <v/>
      </c>
      <c r="K12" s="2"/>
    </row>
    <row r="13" spans="2:11" ht="28.5">
      <c r="B13" s="2" t="s">
        <v>398</v>
      </c>
      <c r="C13" s="3" t="s">
        <v>399</v>
      </c>
      <c r="D13" s="2" t="s">
        <v>337</v>
      </c>
      <c r="E13" s="2" t="s">
        <v>400</v>
      </c>
      <c r="F13" s="2"/>
      <c r="G13" s="2"/>
      <c r="H13" s="2"/>
      <c r="I13" s="2"/>
      <c r="J13" s="2"/>
      <c r="K13" s="2"/>
    </row>
    <row r="14" spans="2:11">
      <c r="B14" s="2" t="s">
        <v>401</v>
      </c>
      <c r="C14" s="3" t="s">
        <v>402</v>
      </c>
      <c r="D14" s="2" t="s">
        <v>48</v>
      </c>
      <c r="E14" s="2" t="s">
        <v>400</v>
      </c>
      <c r="F14" s="2"/>
      <c r="G14" s="2"/>
      <c r="H14" s="2"/>
      <c r="I14" s="2"/>
      <c r="J14" s="2"/>
      <c r="K14" s="2"/>
    </row>
    <row r="15" spans="2:11" ht="15">
      <c r="B15" s="2" t="s">
        <v>403</v>
      </c>
      <c r="C15" s="3" t="s">
        <v>404</v>
      </c>
      <c r="D15" s="2" t="s">
        <v>405</v>
      </c>
      <c r="E15" s="2" t="s">
        <v>49</v>
      </c>
      <c r="F15" s="2"/>
      <c r="G15" s="1" t="s">
        <v>406</v>
      </c>
      <c r="H15" s="1" t="s">
        <v>407</v>
      </c>
      <c r="I15" s="2"/>
      <c r="J15" s="2"/>
      <c r="K15" s="2"/>
    </row>
    <row r="16" spans="2:11" ht="42.75">
      <c r="B16" s="2"/>
      <c r="C16" s="2"/>
      <c r="D16" s="2"/>
      <c r="E16" s="2"/>
      <c r="F16" s="2"/>
      <c r="G16" s="2" t="s">
        <v>408</v>
      </c>
      <c r="H16" s="2" t="s">
        <v>409</v>
      </c>
      <c r="I16" s="2"/>
      <c r="J16" s="2"/>
      <c r="K16" s="2"/>
    </row>
    <row r="17" spans="2:11" ht="42.75">
      <c r="B17" s="2"/>
      <c r="C17" s="2"/>
      <c r="D17" s="2"/>
      <c r="E17" s="2"/>
      <c r="F17" s="2"/>
      <c r="G17" s="2" t="s">
        <v>410</v>
      </c>
      <c r="H17" s="2" t="s">
        <v>411</v>
      </c>
      <c r="I17" s="2"/>
      <c r="J17" s="2"/>
      <c r="K17" s="2"/>
    </row>
    <row r="18" spans="2:11" ht="28.5">
      <c r="B18" s="2"/>
      <c r="C18" s="2"/>
      <c r="D18" s="2"/>
      <c r="E18" s="2"/>
      <c r="F18" s="2"/>
      <c r="G18" s="2" t="s">
        <v>412</v>
      </c>
      <c r="H18" s="2" t="s">
        <v>413</v>
      </c>
      <c r="I18" s="2"/>
      <c r="J18" s="2"/>
      <c r="K18" s="2"/>
    </row>
    <row r="19" spans="2:11" ht="28.5">
      <c r="B19" s="2"/>
      <c r="C19" s="2"/>
      <c r="D19" s="2"/>
      <c r="E19" s="2"/>
      <c r="F19" s="2"/>
      <c r="G19" s="2" t="s">
        <v>414</v>
      </c>
      <c r="H19" s="2" t="s">
        <v>415</v>
      </c>
      <c r="I19" s="2"/>
      <c r="J19" s="2"/>
      <c r="K19" s="2"/>
    </row>
    <row r="20" spans="2:11" ht="42.75">
      <c r="B20" s="2"/>
      <c r="C20" s="2"/>
      <c r="D20" s="2"/>
      <c r="E20" s="2"/>
      <c r="F20" s="2"/>
      <c r="G20" s="2" t="s">
        <v>416</v>
      </c>
      <c r="H20" s="2" t="s">
        <v>417</v>
      </c>
      <c r="I20" s="2"/>
      <c r="J20" s="2"/>
      <c r="K20" s="2"/>
    </row>
    <row r="21" spans="2:11"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2:11"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2:11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2:11"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2:11"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2:11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2:11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2:11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2:11"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2:1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2">
    <mergeCell ref="B1:K1"/>
    <mergeCell ref="B2:K2"/>
  </mergeCells>
  <conditionalFormatting sqref="J5:J12">
    <cfRule type="expression" dxfId="9" priority="1">
      <formula>J5="Yes"</formula>
    </cfRule>
    <cfRule type="expression" dxfId="8" priority="2">
      <formula>J5="No"</formula>
    </cfRule>
  </conditionalFormatting>
  <dataValidations count="1">
    <dataValidation type="list" sqref="E5:E30" xr:uid="{00000000-0002-0000-0500-000000000000}">
      <formula1>"Defined,To Validate,To Build,Blocked,Complete"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28"/>
  <sheetViews>
    <sheetView workbookViewId="0">
      <selection activeCell="E20" sqref="E20"/>
    </sheetView>
  </sheetViews>
  <sheetFormatPr defaultRowHeight="14.25"/>
  <cols>
    <col min="1" max="1" width="5.75" customWidth="1"/>
    <col min="2" max="2" width="28" customWidth="1"/>
    <col min="3" max="3" width="14" customWidth="1"/>
    <col min="4" max="4" width="18" customWidth="1"/>
    <col min="5" max="5" width="16" customWidth="1"/>
    <col min="6" max="6" width="44" customWidth="1"/>
    <col min="7" max="7" width="12" customWidth="1"/>
    <col min="8" max="8" width="18" customWidth="1"/>
    <col min="9" max="9" width="12" customWidth="1"/>
    <col min="10" max="10" width="20" customWidth="1"/>
  </cols>
  <sheetData>
    <row r="1" spans="2:10" ht="20.25">
      <c r="B1" s="37" t="s">
        <v>418</v>
      </c>
      <c r="C1" s="37"/>
      <c r="D1" s="37"/>
      <c r="E1" s="37"/>
      <c r="F1" s="37"/>
      <c r="G1" s="37"/>
      <c r="H1" s="37"/>
      <c r="I1" s="37"/>
      <c r="J1" s="37"/>
    </row>
    <row r="2" spans="2:10">
      <c r="B2" s="38" t="s">
        <v>419</v>
      </c>
      <c r="C2" s="38"/>
      <c r="D2" s="38"/>
      <c r="E2" s="38"/>
      <c r="F2" s="38"/>
      <c r="G2" s="38"/>
      <c r="H2" s="38"/>
      <c r="I2" s="38"/>
      <c r="J2" s="38"/>
    </row>
    <row r="3" spans="2:10">
      <c r="B3" s="2"/>
      <c r="C3" s="2"/>
      <c r="D3" s="2"/>
      <c r="E3" s="2"/>
      <c r="F3" s="2"/>
      <c r="G3" s="2"/>
      <c r="H3" s="2"/>
      <c r="I3" s="2"/>
      <c r="J3" s="2"/>
    </row>
    <row r="4" spans="2:10" ht="30">
      <c r="B4" s="1" t="s">
        <v>420</v>
      </c>
      <c r="C4" s="1" t="s">
        <v>421</v>
      </c>
      <c r="D4" s="1" t="s">
        <v>422</v>
      </c>
      <c r="E4" s="1" t="s">
        <v>174</v>
      </c>
      <c r="F4" s="1" t="s">
        <v>423</v>
      </c>
      <c r="G4" s="1" t="s">
        <v>424</v>
      </c>
      <c r="H4" s="1" t="s">
        <v>425</v>
      </c>
      <c r="I4" s="1" t="s">
        <v>426</v>
      </c>
      <c r="J4" s="1" t="s">
        <v>40</v>
      </c>
    </row>
    <row r="5" spans="2:10" ht="28.5">
      <c r="B5" s="2" t="s">
        <v>427</v>
      </c>
      <c r="C5" s="13">
        <v>0.15</v>
      </c>
      <c r="D5" s="3">
        <v>5</v>
      </c>
      <c r="E5" s="2">
        <f t="shared" ref="E5:E12" si="0">C5*D5</f>
        <v>0.75</v>
      </c>
      <c r="F5" s="2" t="s">
        <v>428</v>
      </c>
      <c r="G5" s="2" t="s">
        <v>429</v>
      </c>
      <c r="H5" s="2">
        <v>3</v>
      </c>
      <c r="I5" s="2" t="str">
        <f t="shared" ref="I5:I12" si="1">IF(D5&gt;=H5,"Yes","No")</f>
        <v>Yes</v>
      </c>
      <c r="J5" s="2" t="s">
        <v>96</v>
      </c>
    </row>
    <row r="6" spans="2:10">
      <c r="B6" s="2" t="s">
        <v>310</v>
      </c>
      <c r="C6" s="13">
        <v>0.2</v>
      </c>
      <c r="D6" s="3">
        <v>4</v>
      </c>
      <c r="E6" s="2">
        <f t="shared" si="0"/>
        <v>0.8</v>
      </c>
      <c r="F6" s="2" t="s">
        <v>430</v>
      </c>
      <c r="G6" s="2" t="s">
        <v>431</v>
      </c>
      <c r="H6" s="2">
        <v>3</v>
      </c>
      <c r="I6" s="2" t="str">
        <f t="shared" si="1"/>
        <v>Yes</v>
      </c>
      <c r="J6" s="2" t="s">
        <v>432</v>
      </c>
    </row>
    <row r="7" spans="2:10" ht="28.5">
      <c r="B7" s="2" t="s">
        <v>433</v>
      </c>
      <c r="C7" s="13">
        <v>0.15</v>
      </c>
      <c r="D7" s="3">
        <v>4</v>
      </c>
      <c r="E7" s="2">
        <f t="shared" si="0"/>
        <v>0.6</v>
      </c>
      <c r="F7" s="2" t="s">
        <v>434</v>
      </c>
      <c r="G7" s="2" t="s">
        <v>431</v>
      </c>
      <c r="H7" s="2">
        <v>3</v>
      </c>
      <c r="I7" s="2" t="str">
        <f t="shared" si="1"/>
        <v>Yes</v>
      </c>
      <c r="J7" s="2" t="s">
        <v>435</v>
      </c>
    </row>
    <row r="8" spans="2:10">
      <c r="B8" s="2" t="s">
        <v>436</v>
      </c>
      <c r="C8" s="13">
        <v>0.1</v>
      </c>
      <c r="D8" s="3">
        <v>3</v>
      </c>
      <c r="E8" s="2">
        <f t="shared" si="0"/>
        <v>0.30000000000000004</v>
      </c>
      <c r="F8" s="2" t="s">
        <v>437</v>
      </c>
      <c r="G8" s="2" t="s">
        <v>429</v>
      </c>
      <c r="H8" s="2">
        <v>3</v>
      </c>
      <c r="I8" s="2" t="str">
        <f t="shared" si="1"/>
        <v>Yes</v>
      </c>
      <c r="J8" s="2" t="s">
        <v>48</v>
      </c>
    </row>
    <row r="9" spans="2:10">
      <c r="B9" s="2" t="s">
        <v>438</v>
      </c>
      <c r="C9" s="13">
        <v>0.15</v>
      </c>
      <c r="D9" s="3">
        <v>5</v>
      </c>
      <c r="E9" s="2">
        <f t="shared" si="0"/>
        <v>0.75</v>
      </c>
      <c r="F9" s="2" t="s">
        <v>439</v>
      </c>
      <c r="G9" s="2" t="s">
        <v>431</v>
      </c>
      <c r="H9" s="2">
        <v>4</v>
      </c>
      <c r="I9" s="2" t="str">
        <f t="shared" si="1"/>
        <v>Yes</v>
      </c>
      <c r="J9" s="2" t="s">
        <v>440</v>
      </c>
    </row>
    <row r="10" spans="2:10">
      <c r="B10" s="2" t="s">
        <v>350</v>
      </c>
      <c r="C10" s="13">
        <v>0.1</v>
      </c>
      <c r="D10" s="3">
        <v>3</v>
      </c>
      <c r="E10" s="2">
        <f t="shared" si="0"/>
        <v>0.30000000000000004</v>
      </c>
      <c r="F10" s="2" t="s">
        <v>441</v>
      </c>
      <c r="G10" s="2" t="s">
        <v>429</v>
      </c>
      <c r="H10" s="2">
        <v>3</v>
      </c>
      <c r="I10" s="2" t="str">
        <f t="shared" si="1"/>
        <v>Yes</v>
      </c>
      <c r="J10" s="2" t="s">
        <v>309</v>
      </c>
    </row>
    <row r="11" spans="2:10">
      <c r="B11" s="2" t="s">
        <v>442</v>
      </c>
      <c r="C11" s="13">
        <v>7.4999999999999997E-2</v>
      </c>
      <c r="D11" s="3">
        <v>4</v>
      </c>
      <c r="E11" s="2">
        <f t="shared" si="0"/>
        <v>0.3</v>
      </c>
      <c r="F11" s="2" t="s">
        <v>443</v>
      </c>
      <c r="G11" s="2" t="s">
        <v>429</v>
      </c>
      <c r="H11" s="2">
        <v>3</v>
      </c>
      <c r="I11" s="2" t="str">
        <f t="shared" si="1"/>
        <v>Yes</v>
      </c>
      <c r="J11" s="2" t="s">
        <v>61</v>
      </c>
    </row>
    <row r="12" spans="2:10">
      <c r="B12" s="2" t="s">
        <v>444</v>
      </c>
      <c r="C12" s="13">
        <v>7.4999999999999997E-2</v>
      </c>
      <c r="D12" s="3">
        <v>3</v>
      </c>
      <c r="E12" s="2">
        <f t="shared" si="0"/>
        <v>0.22499999999999998</v>
      </c>
      <c r="F12" s="2" t="s">
        <v>445</v>
      </c>
      <c r="G12" s="2" t="s">
        <v>429</v>
      </c>
      <c r="H12" s="2">
        <v>3</v>
      </c>
      <c r="I12" s="2" t="str">
        <f t="shared" si="1"/>
        <v>Yes</v>
      </c>
      <c r="J12" s="2" t="s">
        <v>96</v>
      </c>
    </row>
    <row r="13" spans="2:10">
      <c r="B13" s="2"/>
      <c r="C13" s="2"/>
      <c r="D13" s="2"/>
      <c r="E13" s="2"/>
      <c r="F13" s="2"/>
      <c r="G13" s="2"/>
      <c r="H13" s="2"/>
      <c r="I13" s="2"/>
      <c r="J13" s="2"/>
    </row>
    <row r="14" spans="2:10">
      <c r="B14" s="2"/>
      <c r="C14" s="2"/>
      <c r="D14" s="2"/>
      <c r="E14" s="2"/>
      <c r="F14" s="2"/>
      <c r="G14" s="2"/>
      <c r="H14" s="2"/>
      <c r="I14" s="2"/>
      <c r="J14" s="2"/>
    </row>
    <row r="15" spans="2:10" ht="15">
      <c r="B15" s="1" t="s">
        <v>446</v>
      </c>
      <c r="C15" s="1" t="s">
        <v>447</v>
      </c>
      <c r="D15" s="2"/>
      <c r="E15" s="2"/>
      <c r="F15" s="2"/>
      <c r="G15" s="2"/>
      <c r="H15" s="2"/>
      <c r="I15" s="2"/>
      <c r="J15" s="2"/>
    </row>
    <row r="16" spans="2:10">
      <c r="B16" s="2" t="s">
        <v>448</v>
      </c>
      <c r="C16" s="4">
        <f>SUM(E5:E12)</f>
        <v>4.0249999999999995</v>
      </c>
      <c r="D16" s="2"/>
      <c r="E16" s="2"/>
      <c r="F16" s="2"/>
      <c r="G16" s="2"/>
      <c r="H16" s="2"/>
      <c r="I16" s="2"/>
      <c r="J16" s="2"/>
    </row>
    <row r="17" spans="2:10">
      <c r="B17" s="2" t="s">
        <v>449</v>
      </c>
      <c r="C17" s="2" t="str">
        <f>IF(COUNTIFS(G5:G12,"Yes",I5:I12,"No")&gt;0,"Yes","No")</f>
        <v>No</v>
      </c>
      <c r="D17" s="2"/>
      <c r="E17" s="2"/>
      <c r="F17" s="2"/>
      <c r="G17" s="2"/>
      <c r="H17" s="2"/>
      <c r="I17" s="2"/>
      <c r="J17" s="2"/>
    </row>
    <row r="18" spans="2:10" ht="57">
      <c r="B18" s="2" t="s">
        <v>450</v>
      </c>
      <c r="C18" s="2" t="str">
        <f>IF(C17="Yes","DEFER / NO-GO",IF(C16&gt;=4.2,"PROCEED",IF(C16&gt;=3.4,"PROCEED WITH MODIFICATIONS",IF(C16&gt;=2.8,"EXTEND / DEFER","STOP"))))</f>
        <v>PROCEED WITH MODIFICATIONS</v>
      </c>
      <c r="D18" s="2"/>
      <c r="E18" s="2"/>
      <c r="F18" s="2"/>
      <c r="G18" s="2"/>
      <c r="H18" s="2"/>
      <c r="I18" s="2"/>
      <c r="J18" s="2"/>
    </row>
    <row r="19" spans="2:10" ht="28.5">
      <c r="B19" s="2" t="s">
        <v>27</v>
      </c>
      <c r="C19" s="3" t="s">
        <v>451</v>
      </c>
      <c r="D19" s="2"/>
      <c r="E19" s="2"/>
      <c r="F19" s="2"/>
      <c r="G19" s="2"/>
      <c r="H19" s="2"/>
      <c r="I19" s="2"/>
      <c r="J19" s="2"/>
    </row>
    <row r="20" spans="2:10" ht="99.75">
      <c r="B20" s="2" t="s">
        <v>452</v>
      </c>
      <c r="C20" s="3" t="s">
        <v>453</v>
      </c>
      <c r="D20" s="2"/>
      <c r="E20" s="2"/>
      <c r="F20" s="2"/>
      <c r="G20" s="2"/>
      <c r="H20" s="2"/>
      <c r="I20" s="2"/>
      <c r="J20" s="2"/>
    </row>
    <row r="21" spans="2:10">
      <c r="B21" s="2" t="s">
        <v>454</v>
      </c>
      <c r="C21" s="3"/>
      <c r="D21" s="2"/>
      <c r="E21" s="2"/>
      <c r="F21" s="2"/>
      <c r="G21" s="2"/>
      <c r="H21" s="2"/>
      <c r="I21" s="2"/>
      <c r="J21" s="2"/>
    </row>
    <row r="22" spans="2:10">
      <c r="B22" s="2"/>
      <c r="C22" s="2"/>
      <c r="D22" s="2"/>
      <c r="E22" s="2"/>
      <c r="F22" s="2"/>
      <c r="G22" s="2"/>
      <c r="H22" s="2"/>
      <c r="I22" s="2"/>
      <c r="J22" s="2"/>
    </row>
    <row r="23" spans="2:10">
      <c r="B23" s="2"/>
      <c r="C23" s="2"/>
      <c r="D23" s="2"/>
      <c r="E23" s="2"/>
      <c r="F23" s="2"/>
      <c r="G23" s="2"/>
      <c r="H23" s="2"/>
      <c r="I23" s="2"/>
      <c r="J23" s="2"/>
    </row>
    <row r="24" spans="2:10">
      <c r="B24" s="2"/>
      <c r="C24" s="2"/>
      <c r="D24" s="2"/>
      <c r="E24" s="2"/>
      <c r="F24" s="2"/>
      <c r="G24" s="2"/>
      <c r="H24" s="2"/>
      <c r="I24" s="2"/>
      <c r="J24" s="2"/>
    </row>
    <row r="25" spans="2:10">
      <c r="B25" s="2"/>
      <c r="C25" s="2"/>
      <c r="D25" s="2"/>
      <c r="E25" s="2"/>
      <c r="F25" s="2"/>
      <c r="G25" s="2"/>
      <c r="H25" s="2"/>
      <c r="I25" s="2"/>
      <c r="J25" s="2"/>
    </row>
    <row r="26" spans="2:10">
      <c r="B26" s="2"/>
      <c r="C26" s="2"/>
      <c r="D26" s="2"/>
      <c r="E26" s="2"/>
      <c r="F26" s="2"/>
      <c r="G26" s="2"/>
      <c r="H26" s="2"/>
      <c r="I26" s="2"/>
      <c r="J26" s="2"/>
    </row>
    <row r="27" spans="2:10">
      <c r="B27" s="2"/>
      <c r="C27" s="2"/>
      <c r="D27" s="2"/>
      <c r="E27" s="2"/>
      <c r="F27" s="2"/>
      <c r="G27" s="2"/>
      <c r="H27" s="2"/>
      <c r="I27" s="2"/>
      <c r="J27" s="2"/>
    </row>
    <row r="28" spans="2:10">
      <c r="B28" s="2"/>
      <c r="C28" s="2"/>
      <c r="D28" s="2"/>
      <c r="E28" s="2"/>
      <c r="F28" s="2"/>
      <c r="G28" s="2"/>
      <c r="H28" s="2"/>
      <c r="I28" s="2"/>
      <c r="J28" s="2"/>
    </row>
  </sheetData>
  <mergeCells count="2">
    <mergeCell ref="B1:J1"/>
    <mergeCell ref="B2:J2"/>
  </mergeCells>
  <conditionalFormatting sqref="I5:I12">
    <cfRule type="expression" dxfId="7" priority="1">
      <formula>I5="Yes"</formula>
    </cfRule>
    <cfRule type="expression" dxfId="6" priority="2">
      <formula>I5="No"</formula>
    </cfRule>
  </conditionalFormatting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topLeftCell="A12" workbookViewId="0"/>
  </sheetViews>
  <sheetFormatPr defaultRowHeight="14.25"/>
  <cols>
    <col min="1" max="1" width="6.25" customWidth="1"/>
    <col min="2" max="2" width="20" customWidth="1"/>
    <col min="3" max="3" width="34" customWidth="1"/>
    <col min="4" max="4" width="16" customWidth="1"/>
    <col min="5" max="5" width="18" customWidth="1"/>
    <col min="6" max="6" width="16" customWidth="1"/>
    <col min="7" max="7" width="12" customWidth="1"/>
    <col min="8" max="8" width="28" customWidth="1"/>
    <col min="9" max="9" width="20" customWidth="1"/>
    <col min="10" max="10" width="14" customWidth="1"/>
    <col min="11" max="11" width="38" customWidth="1"/>
    <col min="12" max="12" width="14" customWidth="1"/>
  </cols>
  <sheetData>
    <row r="1" spans="1:12" ht="20.25">
      <c r="A1" s="34"/>
      <c r="B1" s="37" t="s">
        <v>455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B2" s="38" t="s">
        <v>456</v>
      </c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>
      <c r="B4" s="1" t="s">
        <v>457</v>
      </c>
      <c r="C4" s="1" t="s">
        <v>458</v>
      </c>
      <c r="D4" s="1" t="s">
        <v>459</v>
      </c>
      <c r="E4" s="1" t="s">
        <v>460</v>
      </c>
      <c r="F4" s="1" t="s">
        <v>197</v>
      </c>
      <c r="G4" s="1" t="s">
        <v>461</v>
      </c>
      <c r="H4" s="1" t="s">
        <v>462</v>
      </c>
      <c r="I4" s="1" t="s">
        <v>40</v>
      </c>
      <c r="J4" s="1" t="s">
        <v>463</v>
      </c>
      <c r="K4" s="1" t="s">
        <v>464</v>
      </c>
      <c r="L4" s="1" t="s">
        <v>41</v>
      </c>
    </row>
    <row r="5" spans="1:12">
      <c r="B5" s="2" t="s">
        <v>447</v>
      </c>
      <c r="C5" s="2" t="s">
        <v>465</v>
      </c>
      <c r="D5" s="3">
        <v>1268</v>
      </c>
      <c r="E5" s="3">
        <v>1000</v>
      </c>
      <c r="F5" s="2" t="s">
        <v>466</v>
      </c>
      <c r="G5" s="2" t="s">
        <v>467</v>
      </c>
      <c r="H5" s="2" t="s">
        <v>468</v>
      </c>
      <c r="I5" s="2" t="s">
        <v>48</v>
      </c>
      <c r="J5" s="2" t="s">
        <v>469</v>
      </c>
      <c r="K5" s="14" t="s">
        <v>470</v>
      </c>
      <c r="L5" s="2" t="s">
        <v>471</v>
      </c>
    </row>
    <row r="6" spans="1:12">
      <c r="B6" s="2" t="s">
        <v>447</v>
      </c>
      <c r="C6" s="2" t="s">
        <v>472</v>
      </c>
      <c r="D6" s="3">
        <v>2134</v>
      </c>
      <c r="E6" s="3">
        <v>1800</v>
      </c>
      <c r="F6" s="2" t="s">
        <v>473</v>
      </c>
      <c r="G6" s="2" t="s">
        <v>467</v>
      </c>
      <c r="H6" s="2" t="s">
        <v>468</v>
      </c>
      <c r="I6" s="2" t="s">
        <v>70</v>
      </c>
      <c r="J6" s="2" t="s">
        <v>469</v>
      </c>
      <c r="K6" s="14" t="s">
        <v>474</v>
      </c>
      <c r="L6" s="2" t="s">
        <v>471</v>
      </c>
    </row>
    <row r="7" spans="1:12">
      <c r="B7" s="2" t="s">
        <v>475</v>
      </c>
      <c r="C7" s="2" t="s">
        <v>476</v>
      </c>
      <c r="D7" s="13">
        <v>0.92100000000000004</v>
      </c>
      <c r="E7" s="13">
        <v>0.9</v>
      </c>
      <c r="F7" s="2" t="s">
        <v>477</v>
      </c>
      <c r="G7" s="2" t="s">
        <v>467</v>
      </c>
      <c r="H7" s="2" t="s">
        <v>478</v>
      </c>
      <c r="I7" s="2" t="s">
        <v>479</v>
      </c>
      <c r="J7" s="2" t="s">
        <v>480</v>
      </c>
      <c r="K7" s="14" t="s">
        <v>481</v>
      </c>
      <c r="L7" s="2" t="s">
        <v>471</v>
      </c>
    </row>
    <row r="8" spans="1:12">
      <c r="B8" s="2" t="s">
        <v>475</v>
      </c>
      <c r="C8" s="2" t="s">
        <v>482</v>
      </c>
      <c r="D8" s="13">
        <v>0.96299999999999997</v>
      </c>
      <c r="E8" s="13">
        <v>0.95</v>
      </c>
      <c r="F8" s="2" t="s">
        <v>477</v>
      </c>
      <c r="G8" s="2" t="s">
        <v>467</v>
      </c>
      <c r="H8" s="2" t="s">
        <v>478</v>
      </c>
      <c r="I8" s="2" t="s">
        <v>483</v>
      </c>
      <c r="J8" s="2" t="s">
        <v>480</v>
      </c>
      <c r="K8" s="14" t="s">
        <v>484</v>
      </c>
      <c r="L8" s="2" t="s">
        <v>471</v>
      </c>
    </row>
    <row r="9" spans="1:12">
      <c r="B9" s="2" t="s">
        <v>475</v>
      </c>
      <c r="C9" s="2" t="s">
        <v>397</v>
      </c>
      <c r="D9" s="13">
        <v>8.6999999999999994E-2</v>
      </c>
      <c r="E9" s="13">
        <v>0.15</v>
      </c>
      <c r="F9" s="2" t="s">
        <v>477</v>
      </c>
      <c r="G9" s="2" t="s">
        <v>485</v>
      </c>
      <c r="H9" s="2" t="s">
        <v>486</v>
      </c>
      <c r="I9" s="2" t="s">
        <v>487</v>
      </c>
      <c r="J9" s="2" t="s">
        <v>480</v>
      </c>
      <c r="K9" s="14" t="s">
        <v>488</v>
      </c>
      <c r="L9" s="2" t="s">
        <v>471</v>
      </c>
    </row>
    <row r="10" spans="1:12">
      <c r="B10" s="2" t="s">
        <v>489</v>
      </c>
      <c r="C10" s="2" t="s">
        <v>490</v>
      </c>
      <c r="D10" s="3">
        <v>2.1800000000000002</v>
      </c>
      <c r="E10" s="3">
        <v>2</v>
      </c>
      <c r="F10" s="2" t="s">
        <v>491</v>
      </c>
      <c r="G10" s="2" t="s">
        <v>485</v>
      </c>
      <c r="H10" s="2" t="s">
        <v>492</v>
      </c>
      <c r="I10" s="2" t="s">
        <v>493</v>
      </c>
      <c r="J10" s="2" t="s">
        <v>480</v>
      </c>
      <c r="K10" s="14" t="s">
        <v>494</v>
      </c>
      <c r="L10" s="2" t="s">
        <v>495</v>
      </c>
    </row>
    <row r="11" spans="1:12">
      <c r="B11" s="2" t="s">
        <v>489</v>
      </c>
      <c r="C11" s="2" t="s">
        <v>496</v>
      </c>
      <c r="D11" s="3">
        <v>55402</v>
      </c>
      <c r="E11" s="3">
        <v>60000</v>
      </c>
      <c r="F11" s="2" t="s">
        <v>491</v>
      </c>
      <c r="G11" s="2" t="s">
        <v>497</v>
      </c>
      <c r="H11" s="2" t="s">
        <v>498</v>
      </c>
      <c r="I11" s="2" t="s">
        <v>309</v>
      </c>
      <c r="J11" s="2" t="s">
        <v>469</v>
      </c>
      <c r="K11" s="14" t="s">
        <v>499</v>
      </c>
      <c r="L11" s="2" t="s">
        <v>471</v>
      </c>
    </row>
    <row r="12" spans="1:12">
      <c r="B12" s="2" t="s">
        <v>500</v>
      </c>
      <c r="C12" s="2" t="s">
        <v>383</v>
      </c>
      <c r="D12" s="3">
        <v>0</v>
      </c>
      <c r="E12" s="3">
        <v>0</v>
      </c>
      <c r="F12" s="2" t="s">
        <v>501</v>
      </c>
      <c r="G12" s="2" t="s">
        <v>497</v>
      </c>
      <c r="H12" s="2" t="s">
        <v>502</v>
      </c>
      <c r="I12" s="2" t="s">
        <v>160</v>
      </c>
      <c r="J12" s="2" t="s">
        <v>503</v>
      </c>
      <c r="K12" s="14" t="s">
        <v>504</v>
      </c>
      <c r="L12" s="2" t="s">
        <v>471</v>
      </c>
    </row>
    <row r="13" spans="1:12">
      <c r="B13" s="2" t="s">
        <v>500</v>
      </c>
      <c r="C13" s="2" t="s">
        <v>505</v>
      </c>
      <c r="D13" s="3">
        <v>29</v>
      </c>
      <c r="E13" s="3">
        <v>0</v>
      </c>
      <c r="F13" s="2" t="s">
        <v>501</v>
      </c>
      <c r="G13" s="2" t="s">
        <v>485</v>
      </c>
      <c r="H13" s="2" t="s">
        <v>506</v>
      </c>
      <c r="I13" s="2" t="s">
        <v>507</v>
      </c>
      <c r="J13" s="2" t="s">
        <v>480</v>
      </c>
      <c r="K13" s="14" t="s">
        <v>508</v>
      </c>
      <c r="L13" s="2" t="s">
        <v>495</v>
      </c>
    </row>
    <row r="14" spans="1:12">
      <c r="B14" s="2" t="s">
        <v>345</v>
      </c>
      <c r="C14" s="2" t="s">
        <v>509</v>
      </c>
      <c r="D14" s="3">
        <v>4689</v>
      </c>
      <c r="E14" s="3">
        <v>4000</v>
      </c>
      <c r="F14" s="2" t="s">
        <v>510</v>
      </c>
      <c r="G14" s="2" t="s">
        <v>467</v>
      </c>
      <c r="H14" s="2" t="s">
        <v>468</v>
      </c>
      <c r="I14" s="2" t="s">
        <v>48</v>
      </c>
      <c r="J14" s="2" t="s">
        <v>469</v>
      </c>
      <c r="K14" s="14" t="s">
        <v>511</v>
      </c>
      <c r="L14" s="2" t="s">
        <v>471</v>
      </c>
    </row>
    <row r="15" spans="1:12">
      <c r="B15" s="2" t="s">
        <v>345</v>
      </c>
      <c r="C15" s="2" t="s">
        <v>391</v>
      </c>
      <c r="D15" s="3">
        <v>4.32</v>
      </c>
      <c r="E15" s="3">
        <v>4</v>
      </c>
      <c r="F15" s="2" t="s">
        <v>512</v>
      </c>
      <c r="G15" s="2" t="s">
        <v>467</v>
      </c>
      <c r="H15" s="2" t="s">
        <v>468</v>
      </c>
      <c r="I15" s="2" t="s">
        <v>48</v>
      </c>
      <c r="J15" s="2" t="s">
        <v>469</v>
      </c>
      <c r="K15" s="14" t="s">
        <v>513</v>
      </c>
      <c r="L15" s="2" t="s">
        <v>471</v>
      </c>
    </row>
    <row r="16" spans="1:12" ht="28.5">
      <c r="B16" s="2" t="s">
        <v>514</v>
      </c>
      <c r="C16" s="2" t="s">
        <v>515</v>
      </c>
      <c r="D16" s="3">
        <v>1842</v>
      </c>
      <c r="E16" s="3">
        <v>1000</v>
      </c>
      <c r="F16" s="2" t="s">
        <v>516</v>
      </c>
      <c r="G16" s="2" t="s">
        <v>485</v>
      </c>
      <c r="H16" s="2" t="s">
        <v>517</v>
      </c>
      <c r="I16" s="2" t="s">
        <v>518</v>
      </c>
      <c r="J16" s="2" t="s">
        <v>480</v>
      </c>
      <c r="K16" s="14" t="s">
        <v>519</v>
      </c>
      <c r="L16" s="2" t="s">
        <v>495</v>
      </c>
    </row>
    <row r="17" spans="2:12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ht="30">
      <c r="B19" s="1" t="s">
        <v>520</v>
      </c>
      <c r="C19" s="1" t="s">
        <v>521</v>
      </c>
      <c r="D19" s="1" t="s">
        <v>522</v>
      </c>
      <c r="E19" s="1" t="s">
        <v>523</v>
      </c>
      <c r="F19" s="1" t="s">
        <v>40</v>
      </c>
      <c r="G19" s="2"/>
      <c r="H19" s="1" t="s">
        <v>524</v>
      </c>
      <c r="I19" s="1" t="s">
        <v>525</v>
      </c>
      <c r="J19" s="2"/>
      <c r="K19" s="2"/>
      <c r="L19" s="2"/>
    </row>
    <row r="20" spans="2:12" ht="42.75">
      <c r="B20" s="2" t="s">
        <v>526</v>
      </c>
      <c r="C20" s="2" t="s">
        <v>527</v>
      </c>
      <c r="D20" s="2" t="s">
        <v>528</v>
      </c>
      <c r="E20" s="2" t="s">
        <v>429</v>
      </c>
      <c r="F20" s="2" t="s">
        <v>479</v>
      </c>
      <c r="G20" s="2"/>
      <c r="H20" s="2" t="s">
        <v>447</v>
      </c>
      <c r="I20" s="2" t="s">
        <v>471</v>
      </c>
      <c r="J20" s="2"/>
      <c r="K20" s="2"/>
      <c r="L20" s="2"/>
    </row>
    <row r="21" spans="2:12" ht="57">
      <c r="B21" s="2" t="s">
        <v>529</v>
      </c>
      <c r="C21" s="2" t="s">
        <v>530</v>
      </c>
      <c r="D21" s="2" t="s">
        <v>531</v>
      </c>
      <c r="E21" s="2" t="s">
        <v>431</v>
      </c>
      <c r="F21" s="2" t="s">
        <v>483</v>
      </c>
      <c r="G21" s="2"/>
      <c r="H21" s="2" t="s">
        <v>475</v>
      </c>
      <c r="I21" s="2" t="s">
        <v>471</v>
      </c>
      <c r="J21" s="2"/>
      <c r="K21" s="2"/>
      <c r="L21" s="2"/>
    </row>
    <row r="22" spans="2:12" ht="42.75">
      <c r="B22" s="2" t="s">
        <v>532</v>
      </c>
      <c r="C22" s="2" t="s">
        <v>533</v>
      </c>
      <c r="D22" s="2" t="s">
        <v>534</v>
      </c>
      <c r="E22" s="2" t="s">
        <v>431</v>
      </c>
      <c r="F22" s="2" t="s">
        <v>390</v>
      </c>
      <c r="G22" s="2"/>
      <c r="H22" s="2" t="s">
        <v>489</v>
      </c>
      <c r="I22" s="2" t="s">
        <v>495</v>
      </c>
      <c r="J22" s="2"/>
      <c r="K22" s="2"/>
      <c r="L22" s="2"/>
    </row>
    <row r="23" spans="2:12" ht="42.75">
      <c r="B23" s="2" t="s">
        <v>535</v>
      </c>
      <c r="C23" s="2" t="s">
        <v>536</v>
      </c>
      <c r="D23" s="2" t="s">
        <v>537</v>
      </c>
      <c r="E23" s="2" t="s">
        <v>429</v>
      </c>
      <c r="F23" s="2" t="s">
        <v>337</v>
      </c>
      <c r="G23" s="2"/>
      <c r="H23" s="2" t="s">
        <v>500</v>
      </c>
      <c r="I23" s="2" t="s">
        <v>495</v>
      </c>
      <c r="J23" s="2"/>
      <c r="K23" s="2"/>
      <c r="L23" s="2"/>
    </row>
    <row r="24" spans="2:12" ht="28.5">
      <c r="B24" s="2" t="s">
        <v>395</v>
      </c>
      <c r="C24" s="2" t="s">
        <v>538</v>
      </c>
      <c r="D24" s="2" t="s">
        <v>539</v>
      </c>
      <c r="E24" s="2" t="s">
        <v>431</v>
      </c>
      <c r="F24" s="2" t="s">
        <v>160</v>
      </c>
      <c r="G24" s="2"/>
      <c r="H24" s="2" t="s">
        <v>345</v>
      </c>
      <c r="I24" s="2" t="s">
        <v>471</v>
      </c>
      <c r="J24" s="2"/>
      <c r="K24" s="2"/>
      <c r="L24" s="2"/>
    </row>
    <row r="25" spans="2:12" ht="42.75">
      <c r="B25" s="2" t="s">
        <v>540</v>
      </c>
      <c r="C25" s="2" t="s">
        <v>541</v>
      </c>
      <c r="D25" s="2" t="s">
        <v>542</v>
      </c>
      <c r="E25" s="2" t="s">
        <v>429</v>
      </c>
      <c r="F25" s="2" t="s">
        <v>543</v>
      </c>
      <c r="G25" s="2"/>
      <c r="H25" s="2" t="s">
        <v>514</v>
      </c>
      <c r="I25" s="2" t="s">
        <v>495</v>
      </c>
      <c r="J25" s="2"/>
      <c r="K25" s="2"/>
      <c r="L25" s="2"/>
    </row>
    <row r="26" spans="2:12" ht="71.25">
      <c r="B26" s="2" t="s">
        <v>544</v>
      </c>
      <c r="C26" s="2" t="s">
        <v>545</v>
      </c>
      <c r="D26" s="2" t="s">
        <v>546</v>
      </c>
      <c r="E26" s="2" t="s">
        <v>431</v>
      </c>
      <c r="F26" s="2" t="s">
        <v>48</v>
      </c>
      <c r="G26" s="2"/>
      <c r="H26" s="2"/>
      <c r="I26" s="2"/>
      <c r="J26" s="2"/>
      <c r="K26" s="2"/>
      <c r="L26" s="2"/>
    </row>
    <row r="27" spans="2:1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2:1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2:1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2: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2:1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2:1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2:1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</sheetData>
  <mergeCells count="2">
    <mergeCell ref="B1:L1"/>
    <mergeCell ref="B2:L2"/>
  </mergeCells>
  <conditionalFormatting sqref="I20:I25">
    <cfRule type="expression" dxfId="5" priority="4">
      <formula>I20="Healthy"</formula>
    </cfRule>
    <cfRule type="expression" dxfId="4" priority="5">
      <formula>I20="Watch"</formula>
    </cfRule>
    <cfRule type="expression" dxfId="3" priority="6">
      <formula>I20="Critical"</formula>
    </cfRule>
  </conditionalFormatting>
  <conditionalFormatting sqref="L5:L30">
    <cfRule type="expression" dxfId="2" priority="1">
      <formula>L5="Healthy"</formula>
    </cfRule>
    <cfRule type="expression" dxfId="1" priority="2">
      <formula>L5="Watch"</formula>
    </cfRule>
    <cfRule type="expression" dxfId="0" priority="3">
      <formula>L5="Critical"</formula>
    </cfRule>
  </conditionalFormatting>
  <dataValidations count="2">
    <dataValidation type="list" sqref="L5:L30" xr:uid="{00000000-0002-0000-0700-000000000000}">
      <formula1>"Healthy,Watch,Critical"</formula1>
    </dataValidation>
    <dataValidation type="list" sqref="E20:E30" xr:uid="{00000000-0002-0000-0700-000001000000}">
      <formula1>"Yes,No"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Index</vt:lpstr>
      <vt:lpstr>Step1_Problem_Framing</vt:lpstr>
      <vt:lpstr>Step2_AI_Fit</vt:lpstr>
      <vt:lpstr>Step2_Scoring_Guide</vt:lpstr>
      <vt:lpstr>Step3_KPI_Value_Scorecard</vt:lpstr>
      <vt:lpstr>Step3_ROI_Assumptions</vt:lpstr>
      <vt:lpstr>Step3_Leadership_Questions</vt:lpstr>
      <vt:lpstr>Step4_Policy_Data_Matrix</vt:lpstr>
      <vt:lpstr>Step5_Capability_Options</vt:lpstr>
      <vt:lpstr>Step6_Economics_Value</vt:lpstr>
      <vt:lpstr>Step7_Risk_Stakeholders</vt:lpstr>
      <vt:lpstr>Step8_Pilot_PoC</vt:lpstr>
      <vt:lpstr>Step9_Decision</vt:lpstr>
      <vt:lpstr>Step10_Monitor_Improve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Rajendra Sonar</cp:lastModifiedBy>
  <dcterms:modified xsi:type="dcterms:W3CDTF">2026-09-14T05:09:01Z</dcterms:modified>
</cp:coreProperties>
</file>